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68" documentId="8_{E3739BA1-DE2B-4E5E-B0B2-60A60E3648C2}" xr6:coauthVersionLast="47" xr6:coauthVersionMax="47" xr10:uidLastSave="{8E513099-F888-4F38-AA8D-FFFCBC2E3372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5" i="3" l="1"/>
  <c r="C115" i="3"/>
  <c r="E114" i="3"/>
  <c r="E113" i="3"/>
  <c r="E112" i="3"/>
  <c r="E111" i="3"/>
  <c r="E110" i="3"/>
  <c r="E109" i="3"/>
  <c r="D105" i="3"/>
  <c r="C105" i="3"/>
  <c r="E104" i="3"/>
  <c r="E103" i="3"/>
  <c r="E102" i="3"/>
  <c r="E100" i="3"/>
  <c r="E99" i="3"/>
  <c r="D96" i="3"/>
  <c r="C96" i="3"/>
  <c r="E95" i="3"/>
  <c r="E94" i="3"/>
  <c r="E93" i="3"/>
  <c r="E92" i="3"/>
  <c r="E91" i="3"/>
  <c r="E90" i="3"/>
  <c r="D85" i="3"/>
  <c r="C85" i="3"/>
  <c r="E84" i="3"/>
  <c r="E83" i="3"/>
  <c r="E82" i="3"/>
  <c r="E81" i="3"/>
  <c r="E77" i="3"/>
  <c r="E76" i="3"/>
  <c r="E75" i="3"/>
  <c r="E74" i="3"/>
  <c r="E73" i="3"/>
  <c r="D72" i="3"/>
  <c r="D78" i="3" s="1"/>
  <c r="C72" i="3"/>
  <c r="C78" i="3" s="1"/>
  <c r="E71" i="3"/>
  <c r="E70" i="3"/>
  <c r="C67" i="3"/>
  <c r="E65" i="3"/>
  <c r="D63" i="3"/>
  <c r="D66" i="3" s="1"/>
  <c r="C63" i="3"/>
  <c r="E61" i="3"/>
  <c r="E59" i="3"/>
  <c r="I51" i="3"/>
  <c r="H51" i="3"/>
  <c r="J50" i="3"/>
  <c r="J49" i="3"/>
  <c r="J48" i="3"/>
  <c r="J47" i="3"/>
  <c r="J46" i="3"/>
  <c r="I42" i="3"/>
  <c r="H42" i="3"/>
  <c r="J41" i="3"/>
  <c r="J40" i="3"/>
  <c r="J39" i="3"/>
  <c r="I36" i="3"/>
  <c r="H36" i="3"/>
  <c r="J35" i="3"/>
  <c r="J34" i="3"/>
  <c r="I29" i="3"/>
  <c r="H29" i="3"/>
  <c r="J28" i="3"/>
  <c r="J27" i="3"/>
  <c r="J25" i="3"/>
  <c r="J24" i="3"/>
  <c r="I21" i="3"/>
  <c r="H21" i="3"/>
  <c r="J20" i="3"/>
  <c r="J19" i="3"/>
  <c r="J18" i="3"/>
  <c r="J17" i="3"/>
  <c r="H14" i="3"/>
  <c r="I13" i="3"/>
  <c r="H13" i="3"/>
  <c r="J11" i="3"/>
  <c r="J9" i="3"/>
  <c r="D52" i="3"/>
  <c r="C52" i="3"/>
  <c r="E51" i="3"/>
  <c r="E50" i="3"/>
  <c r="E49" i="3"/>
  <c r="E48" i="3"/>
  <c r="E47" i="3"/>
  <c r="D44" i="3"/>
  <c r="C44" i="3"/>
  <c r="E43" i="3"/>
  <c r="E42" i="3"/>
  <c r="E41" i="3"/>
  <c r="E40" i="3"/>
  <c r="E39" i="3"/>
  <c r="E38" i="3"/>
  <c r="E37" i="3"/>
  <c r="E36" i="3"/>
  <c r="E35" i="3"/>
  <c r="D32" i="3"/>
  <c r="C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C13" i="3"/>
  <c r="D12" i="3"/>
  <c r="C12" i="3"/>
  <c r="E10" i="3"/>
  <c r="E9" i="3"/>
  <c r="H30" i="3" l="1"/>
  <c r="J30" i="3" s="1"/>
  <c r="J42" i="3"/>
  <c r="E115" i="3"/>
  <c r="E32" i="3"/>
  <c r="J29" i="3"/>
  <c r="I43" i="3"/>
  <c r="E63" i="3"/>
  <c r="J21" i="3"/>
  <c r="E85" i="3"/>
  <c r="H43" i="3"/>
  <c r="J43" i="3" s="1"/>
  <c r="J36" i="3"/>
  <c r="J13" i="3"/>
  <c r="E52" i="3"/>
  <c r="I30" i="3"/>
  <c r="D86" i="3"/>
  <c r="E44" i="3"/>
  <c r="E72" i="3"/>
  <c r="E12" i="3"/>
  <c r="J51" i="3"/>
  <c r="C106" i="3"/>
  <c r="C66" i="3"/>
  <c r="E66" i="3" s="1"/>
  <c r="E96" i="3"/>
  <c r="D106" i="3"/>
  <c r="C86" i="3"/>
  <c r="E78" i="3"/>
  <c r="E105" i="3"/>
  <c r="E86" i="3" l="1"/>
  <c r="E10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Oluwadamilola Pase</author>
  </authors>
  <commentList>
    <comment ref="G48" authorId="0" shapeId="0" xr:uid="{0C0BCFF6-41CE-466C-9B8C-B76A49927543}">
      <text>
        <r>
          <rPr>
            <sz val="9"/>
            <color indexed="81"/>
            <rFont val="Tahoma"/>
            <family val="2"/>
          </rPr>
          <t>Shareholders loan - equity conversion</t>
        </r>
      </text>
    </comment>
  </commentList>
</comments>
</file>

<file path=xl/sharedStrings.xml><?xml version="1.0" encoding="utf-8"?>
<sst xmlns="http://schemas.openxmlformats.org/spreadsheetml/2006/main" count="529" uniqueCount="351">
  <si>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</si>
  <si>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</si>
  <si>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</si>
  <si>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</si>
  <si>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</si>
  <si>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</si>
  <si>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</si>
  <si>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</si>
  <si>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</si>
  <si>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</si>
  <si>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</si>
  <si>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</si>
  <si>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</si>
  <si>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</si>
  <si>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</si>
  <si>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</si>
  <si>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</si>
  <si>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</si>
  <si>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</si>
  <si>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</si>
  <si>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</si>
  <si>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</si>
  <si>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</si>
  <si>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</si>
  <si>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</si>
  <si>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</si>
  <si>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</si>
  <si>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</si>
  <si>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</si>
  <si>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</si>
  <si>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</si>
  <si>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</si>
  <si>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</si>
  <si>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</si>
  <si>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</si>
  <si>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</si>
  <si>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</si>
  <si>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</si>
  <si>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</si>
  <si>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</si>
  <si>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</si>
  <si>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</si>
  <si>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</si>
  <si>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</si>
  <si>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</si>
  <si>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</si>
  <si>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</si>
  <si>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</si>
  <si>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</si>
  <si>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</si>
  <si>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</si>
  <si>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</si>
  <si>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</si>
  <si>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</si>
  <si>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</si>
  <si>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</si>
  <si>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</si>
  <si>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</si>
  <si>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</si>
  <si>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</si>
  <si>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</si>
  <si>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</si>
  <si>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</si>
  <si>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</si>
  <si>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</si>
  <si>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</si>
  <si>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</si>
  <si>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</si>
  <si>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</si>
  <si>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</si>
  <si>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</si>
  <si>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</si>
  <si>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</si>
  <si>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</si>
  <si>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</si>
  <si>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</si>
  <si>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</si>
  <si>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</si>
  <si>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</si>
  <si>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</si>
  <si>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</si>
  <si>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</si>
  <si>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</si>
  <si>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</si>
  <si>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</si>
  <si>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</si>
  <si>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</si>
  <si>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</si>
  <si>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</si>
  <si>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</si>
  <si>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</si>
  <si>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</si>
  <si>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</si>
  <si>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</si>
  <si>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</si>
  <si>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</si>
  <si>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</si>
  <si>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</si>
  <si>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</si>
  <si>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</si>
  <si>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</si>
  <si>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</si>
  <si>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</si>
  <si>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</si>
  <si>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</si>
  <si>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</si>
  <si>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</si>
  <si>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</si>
  <si>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</si>
  <si>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</si>
  <si>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</si>
  <si>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</si>
  <si>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</si>
  <si>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</si>
  <si>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</si>
  <si>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</si>
  <si>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</si>
  <si>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</si>
  <si>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</si>
  <si>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</si>
  <si>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</si>
  <si>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</si>
  <si>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</si>
  <si>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</si>
  <si>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</si>
  <si>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</si>
  <si>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</si>
  <si>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</si>
  <si>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</si>
  <si>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</si>
  <si>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</si>
  <si>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</si>
  <si>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</si>
  <si>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</si>
  <si>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</si>
  <si>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</si>
  <si>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</si>
  <si>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</si>
  <si>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</si>
  <si>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</si>
  <si>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</si>
  <si>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</si>
  <si>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</si>
  <si>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</si>
  <si>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</si>
  <si>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</si>
  <si>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</si>
  <si>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</si>
  <si>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</si>
  <si>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</si>
  <si>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</si>
  <si>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</si>
  <si>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</si>
  <si>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</si>
  <si>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</si>
  <si>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</si>
  <si>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</si>
  <si>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</si>
  <si>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</si>
  <si>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</si>
  <si>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</si>
  <si>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</si>
  <si>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</si>
  <si>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</si>
  <si>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</si>
  <si>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</si>
  <si>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</si>
  <si>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</si>
  <si>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</si>
  <si>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</si>
  <si>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</si>
  <si>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</si>
  <si>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</si>
  <si>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</si>
  <si>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</si>
  <si>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</si>
  <si>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</si>
  <si>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</si>
  <si>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</si>
  <si>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</si>
  <si>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</si>
  <si>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</si>
  <si>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</si>
  <si>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</si>
  <si>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</si>
  <si>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</si>
  <si>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</si>
  <si>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</si>
  <si>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</si>
  <si>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</si>
  <si>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</si>
  <si>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</si>
  <si>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</si>
  <si>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</si>
  <si>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</si>
  <si>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</si>
  <si>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</si>
  <si>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</si>
  <si>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</si>
  <si>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</si>
  <si>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</si>
  <si>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</si>
  <si>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</si>
  <si>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</si>
  <si>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</si>
  <si>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</si>
  <si>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</si>
  <si>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</si>
  <si>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</si>
  <si>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</si>
  <si>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</si>
  <si>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</si>
  <si>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</si>
  <si>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</si>
  <si>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</si>
  <si>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</si>
  <si>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</si>
  <si>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</si>
  <si>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</si>
  <si>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</si>
  <si>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</si>
  <si>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</si>
  <si>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</si>
  <si>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</si>
  <si>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</si>
  <si>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</si>
  <si>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</si>
  <si>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</si>
  <si>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</si>
  <si>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</si>
  <si>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</si>
  <si>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</si>
  <si>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</si>
  <si>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</si>
  <si>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</si>
  <si>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C:\Users\dgabriel\WSTC Financial Services Limited\Investment Research - Documents\WSTC Company Research Document\Daily Clients Report\Daily Report\2025\October 2025</t>
  </si>
  <si>
    <t>Market Snapshot - 10/27/2025</t>
  </si>
  <si>
    <t>FIRST HOLDCO</t>
  </si>
  <si>
    <t>DANGOTE CEMENT</t>
  </si>
  <si>
    <t>ACCESS HOLDINGS</t>
  </si>
  <si>
    <t>MTN NIGERIA</t>
  </si>
  <si>
    <t>ZENITH BANK</t>
  </si>
  <si>
    <t>GT HOLDCO</t>
  </si>
  <si>
    <t>BUA CEMENT</t>
  </si>
  <si>
    <t xml:space="preserve">ARADEL HOLDINGS </t>
  </si>
  <si>
    <t xml:space="preserve">NEM INSURANCE </t>
  </si>
  <si>
    <t xml:space="preserve">ASO SAVINGS AND LOANS </t>
  </si>
  <si>
    <t>ETERNA OIL</t>
  </si>
  <si>
    <t>CHAMS HOLDING</t>
  </si>
  <si>
    <t>DEAP CAPITAL</t>
  </si>
  <si>
    <t>CHAMPION BREWERIES</t>
  </si>
  <si>
    <t>CORONATION INSURANCE</t>
  </si>
  <si>
    <t>AUDITED REPORT FOR SIX MONTH ENDED JUNE 30, 2025</t>
  </si>
  <si>
    <t>H1 2025</t>
  </si>
  <si>
    <t>H1 2024</t>
  </si>
  <si>
    <t>N'm</t>
  </si>
  <si>
    <t>Gross earnings</t>
  </si>
  <si>
    <t xml:space="preserve">Profit before tax </t>
  </si>
  <si>
    <t>Income tax</t>
  </si>
  <si>
    <t>Profit from continuing operations</t>
  </si>
  <si>
    <t>Balance Sheet Information:</t>
  </si>
  <si>
    <t>FY 2024</t>
  </si>
  <si>
    <t>Assets</t>
  </si>
  <si>
    <t>Cash and cash equivalents</t>
  </si>
  <si>
    <t>Investment under management</t>
  </si>
  <si>
    <t>Non pledged trading assets</t>
  </si>
  <si>
    <t>Derivative financial instruments</t>
  </si>
  <si>
    <t>Loans and advances to banks</t>
  </si>
  <si>
    <t>Loans and advances to customers</t>
  </si>
  <si>
    <t>Pledged assets</t>
  </si>
  <si>
    <t>Investment securities</t>
  </si>
  <si>
    <t>Investment properties</t>
  </si>
  <si>
    <t>Restricted deposits and other assets</t>
  </si>
  <si>
    <t>Statutory reserve investment</t>
  </si>
  <si>
    <t>Pension protection fund investment</t>
  </si>
  <si>
    <t>Investment in associates</t>
  </si>
  <si>
    <t>Property and equipment</t>
  </si>
  <si>
    <t>Intangible assets</t>
  </si>
  <si>
    <t>Deferred income tax assets</t>
  </si>
  <si>
    <t>Assets classified as held for sale</t>
  </si>
  <si>
    <t>Total Assets</t>
  </si>
  <si>
    <t>Liabilities</t>
  </si>
  <si>
    <t>Deposits from financial institutions</t>
  </si>
  <si>
    <t>Deposits from customers</t>
  </si>
  <si>
    <t>Current tax liabilities</t>
  </si>
  <si>
    <t>Other liabilities</t>
  </si>
  <si>
    <t>Deferred tax liabilities</t>
  </si>
  <si>
    <t>Debt securities issued</t>
  </si>
  <si>
    <t>Interest-bearing borrowings</t>
  </si>
  <si>
    <t>Retirement benefit obligation</t>
  </si>
  <si>
    <t>Total Liabilities</t>
  </si>
  <si>
    <t>Equity</t>
  </si>
  <si>
    <t>Share capital</t>
  </si>
  <si>
    <t>Additional Tier 1 capital</t>
  </si>
  <si>
    <t>Retained earnings</t>
  </si>
  <si>
    <t>Other components of equity</t>
  </si>
  <si>
    <t>NCI</t>
  </si>
  <si>
    <t>Net Assets</t>
  </si>
  <si>
    <t>INTERNATIONAL BREWERIES PLC</t>
  </si>
  <si>
    <t>INTERIM REPORT FOR NINE MONTHS ENDED SEPTEMBER 30, 2025</t>
  </si>
  <si>
    <t>9M 2025</t>
  </si>
  <si>
    <t>9M 2024</t>
  </si>
  <si>
    <t>Revenue</t>
  </si>
  <si>
    <t>Cost of sales</t>
  </si>
  <si>
    <t>Profit/(loss) before tax</t>
  </si>
  <si>
    <t>Profit after tax</t>
  </si>
  <si>
    <t>Non-current assets</t>
  </si>
  <si>
    <t>Plant, property &amp; equipment</t>
  </si>
  <si>
    <t>Right of use assets</t>
  </si>
  <si>
    <t>Deferred tax assets</t>
  </si>
  <si>
    <t>Current assets</t>
  </si>
  <si>
    <t>Inventories</t>
  </si>
  <si>
    <t>Trade and other receivables</t>
  </si>
  <si>
    <t>Cash and cash equivalent</t>
  </si>
  <si>
    <t>Restricted  cash</t>
  </si>
  <si>
    <t>Total current assets</t>
  </si>
  <si>
    <t>Non-current liabilities</t>
  </si>
  <si>
    <t>Lease liabilities</t>
  </si>
  <si>
    <t>Employee benefit obligations</t>
  </si>
  <si>
    <t>Total non-current liabilities</t>
  </si>
  <si>
    <t>Current liabilities</t>
  </si>
  <si>
    <t>Trade and other payables</t>
  </si>
  <si>
    <t>Borrowings</t>
  </si>
  <si>
    <t>Total current liabilities</t>
  </si>
  <si>
    <t>Share premium</t>
  </si>
  <si>
    <t>Other reserves</t>
  </si>
  <si>
    <t>Employee benefit reserves</t>
  </si>
  <si>
    <t>TRANSNATIONAL CORPORATION OF NIGERIA PLC</t>
  </si>
  <si>
    <t>INTERIM REPORT FOR  NINE MONTHS ENDED SEPTEMBER 30, 2025</t>
  </si>
  <si>
    <t>Profit before taxation</t>
  </si>
  <si>
    <t>Profit after taxation</t>
  </si>
  <si>
    <t>Attributable to:</t>
  </si>
  <si>
    <t xml:space="preserve">Owners of the parent </t>
  </si>
  <si>
    <t xml:space="preserve">Non controlling interest </t>
  </si>
  <si>
    <t>Goodwill &amp; intangible assets</t>
  </si>
  <si>
    <t>Investment property</t>
  </si>
  <si>
    <t>Debt and equity securities</t>
  </si>
  <si>
    <t>Other investments</t>
  </si>
  <si>
    <t>Long term receivables</t>
  </si>
  <si>
    <t>Prepayments and other assets</t>
  </si>
  <si>
    <t>Total non-current assets</t>
  </si>
  <si>
    <t>Prepayment and other assets</t>
  </si>
  <si>
    <t>Tax payable</t>
  </si>
  <si>
    <t>Contract liabilities</t>
  </si>
  <si>
    <t>Deferred income</t>
  </si>
  <si>
    <t>Defined benefit liability</t>
  </si>
  <si>
    <t>Long-term borrowings</t>
  </si>
  <si>
    <t>Deposit for shares</t>
  </si>
  <si>
    <t xml:space="preserve">Total Liabilities </t>
  </si>
  <si>
    <t>Share reconstruction reserve</t>
  </si>
  <si>
    <t>Non-controlling interest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</si>
</sst>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7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b/>
      <sz val="11"/>
      <color rgb="FF000000"/>
      <name val="Seaford"/>
    </font>
    <font>
      <sz val="11"/>
      <color rgb="FF000000"/>
      <name val="Seaford"/>
    </font>
    <font>
      <sz val="9"/>
      <color indexed="81"/>
      <name val="Tahoma"/>
      <family val="2"/>
    </font>
    <font>
      <b/>
      <sz val="11"/>
      <color rgb="FFFF0000"/>
      <name val="Seaford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0649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214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2" fillId="24" borderId="0" xfId="132" applyNumberFormat="1" applyFont="1" applyFill="1" applyBorder="1" applyAlignment="1">
      <alignment horizontal="center"/>
    </xf>
    <xf numFmtId="0" fontId="56" fillId="61" borderId="27" xfId="0" applyFont="1" applyFill="1" applyBorder="1" applyAlignment="1">
      <alignment horizontal="center" vertical="center"/>
    </xf>
    <xf numFmtId="0" fontId="56" fillId="61" borderId="28" xfId="0" applyFont="1" applyFill="1" applyBorder="1" applyAlignment="1">
      <alignment horizontal="center" vertical="center"/>
    </xf>
    <xf numFmtId="0" fontId="56" fillId="61" borderId="29" xfId="0" applyFont="1" applyFill="1" applyBorder="1" applyAlignment="1">
      <alignment horizontal="center" vertical="center"/>
    </xf>
    <xf numFmtId="0" fontId="66" fillId="62" borderId="30" xfId="0" applyFont="1" applyFill="1" applyBorder="1" applyAlignment="1">
      <alignment horizontal="center" vertical="center"/>
    </xf>
    <xf numFmtId="0" fontId="66" fillId="62" borderId="31" xfId="0" applyFont="1" applyFill="1" applyBorder="1" applyAlignment="1">
      <alignment horizontal="center" vertical="center"/>
    </xf>
    <xf numFmtId="0" fontId="66" fillId="62" borderId="32" xfId="0" applyFont="1" applyFill="1" applyBorder="1" applyAlignment="1">
      <alignment horizontal="center" vertical="center"/>
    </xf>
    <xf numFmtId="0" fontId="66" fillId="62" borderId="33" xfId="0" applyFont="1" applyFill="1" applyBorder="1" applyAlignment="1">
      <alignment vertical="center"/>
    </xf>
    <xf numFmtId="0" fontId="66" fillId="61" borderId="33" xfId="0" applyFont="1" applyFill="1" applyBorder="1" applyAlignment="1">
      <alignment horizontal="center" vertical="center"/>
    </xf>
    <xf numFmtId="0" fontId="66" fillId="62" borderId="34" xfId="0" applyFont="1" applyFill="1" applyBorder="1" applyAlignment="1">
      <alignment horizontal="center" vertical="center"/>
    </xf>
    <xf numFmtId="0" fontId="66" fillId="61" borderId="30" xfId="0" applyFont="1" applyFill="1" applyBorder="1" applyAlignment="1">
      <alignment vertical="center"/>
    </xf>
    <xf numFmtId="0" fontId="66" fillId="62" borderId="30" xfId="0" applyFont="1" applyFill="1" applyBorder="1" applyAlignment="1">
      <alignment horizontal="center" vertical="center"/>
    </xf>
    <xf numFmtId="0" fontId="66" fillId="61" borderId="35" xfId="0" applyFont="1" applyFill="1" applyBorder="1" applyAlignment="1">
      <alignment horizontal="center" vertical="center"/>
    </xf>
    <xf numFmtId="0" fontId="67" fillId="63" borderId="34" xfId="0" applyFont="1" applyFill="1" applyBorder="1" applyAlignment="1">
      <alignment vertical="center"/>
    </xf>
    <xf numFmtId="0" fontId="67" fillId="63" borderId="36" xfId="0" applyFont="1" applyFill="1" applyBorder="1" applyAlignment="1">
      <alignment horizontal="center" vertical="center"/>
    </xf>
    <xf numFmtId="0" fontId="66" fillId="63" borderId="34" xfId="0" applyFont="1" applyFill="1" applyBorder="1" applyAlignment="1">
      <alignment vertical="center"/>
    </xf>
    <xf numFmtId="38" fontId="66" fillId="63" borderId="36" xfId="0" applyNumberFormat="1" applyFont="1" applyFill="1" applyBorder="1" applyAlignment="1">
      <alignment horizontal="center" vertical="center"/>
    </xf>
    <xf numFmtId="9" fontId="66" fillId="63" borderId="36" xfId="0" applyNumberFormat="1" applyFont="1" applyFill="1" applyBorder="1" applyAlignment="1">
      <alignment horizontal="center" vertical="center"/>
    </xf>
    <xf numFmtId="0" fontId="66" fillId="63" borderId="36" xfId="0" applyFont="1" applyFill="1" applyBorder="1" applyAlignment="1">
      <alignment horizontal="center" vertical="center"/>
    </xf>
    <xf numFmtId="0" fontId="66" fillId="63" borderId="30" xfId="0" applyFont="1" applyFill="1" applyBorder="1" applyAlignment="1">
      <alignment vertical="center"/>
    </xf>
    <xf numFmtId="38" fontId="66" fillId="63" borderId="37" xfId="0" applyNumberFormat="1" applyFont="1" applyFill="1" applyBorder="1" applyAlignment="1">
      <alignment horizontal="center" vertical="center"/>
    </xf>
    <xf numFmtId="9" fontId="66" fillId="63" borderId="38" xfId="0" applyNumberFormat="1" applyFont="1" applyFill="1" applyBorder="1" applyAlignment="1">
      <alignment horizontal="center" vertical="center"/>
    </xf>
    <xf numFmtId="0" fontId="66" fillId="63" borderId="34" xfId="0" applyFont="1" applyFill="1" applyBorder="1" applyAlignment="1">
      <alignment horizontal="center" vertical="center"/>
    </xf>
    <xf numFmtId="0" fontId="66" fillId="63" borderId="33" xfId="0" applyFont="1" applyFill="1" applyBorder="1" applyAlignment="1">
      <alignment vertical="center"/>
    </xf>
    <xf numFmtId="0" fontId="67" fillId="63" borderId="34" xfId="0" applyFont="1" applyFill="1" applyBorder="1" applyAlignment="1">
      <alignment horizontal="center" vertical="center"/>
    </xf>
    <xf numFmtId="0" fontId="67" fillId="63" borderId="33" xfId="0" applyFont="1" applyFill="1" applyBorder="1" applyAlignment="1">
      <alignment vertical="center"/>
    </xf>
    <xf numFmtId="3" fontId="67" fillId="63" borderId="34" xfId="0" applyNumberFormat="1" applyFont="1" applyFill="1" applyBorder="1" applyAlignment="1">
      <alignment horizontal="center" vertical="center"/>
    </xf>
    <xf numFmtId="9" fontId="67" fillId="63" borderId="36" xfId="0" applyNumberFormat="1" applyFont="1" applyFill="1" applyBorder="1" applyAlignment="1">
      <alignment horizontal="center" vertical="center"/>
    </xf>
    <xf numFmtId="3" fontId="66" fillId="63" borderId="34" xfId="0" applyNumberFormat="1" applyFont="1" applyFill="1" applyBorder="1" applyAlignment="1">
      <alignment horizontal="center" vertical="center"/>
    </xf>
    <xf numFmtId="0" fontId="66" fillId="63" borderId="39" xfId="0" applyFont="1" applyFill="1" applyBorder="1" applyAlignment="1">
      <alignment horizontal="justify" vertical="center"/>
    </xf>
    <xf numFmtId="3" fontId="66" fillId="63" borderId="37" xfId="0" applyNumberFormat="1" applyFont="1" applyFill="1" applyBorder="1" applyAlignment="1">
      <alignment horizontal="center" vertical="center"/>
    </xf>
    <xf numFmtId="165" fontId="56" fillId="24" borderId="27" xfId="20809" applyNumberFormat="1" applyFont="1" applyFill="1" applyBorder="1" applyAlignment="1">
      <alignment horizontal="center"/>
    </xf>
    <xf numFmtId="165" fontId="56" fillId="24" borderId="28" xfId="20809" applyNumberFormat="1" applyFont="1" applyFill="1" applyBorder="1" applyAlignment="1">
      <alignment horizontal="center"/>
    </xf>
    <xf numFmtId="165" fontId="56" fillId="24" borderId="40" xfId="20809" applyNumberFormat="1" applyFont="1" applyFill="1" applyBorder="1" applyAlignment="1">
      <alignment horizontal="center"/>
    </xf>
    <xf numFmtId="165" fontId="56" fillId="24" borderId="30" xfId="20809" applyNumberFormat="1" applyFont="1" applyFill="1" applyBorder="1" applyAlignment="1">
      <alignment horizontal="center"/>
    </xf>
    <xf numFmtId="165" fontId="56" fillId="24" borderId="31" xfId="20809" applyNumberFormat="1" applyFont="1" applyFill="1" applyBorder="1" applyAlignment="1">
      <alignment horizontal="center"/>
    </xf>
    <xf numFmtId="165" fontId="56" fillId="24" borderId="41" xfId="20809" applyNumberFormat="1" applyFont="1" applyFill="1" applyBorder="1" applyAlignment="1">
      <alignment horizontal="center"/>
    </xf>
    <xf numFmtId="165" fontId="55" fillId="24" borderId="33" xfId="20809" applyNumberFormat="1" applyFont="1" applyFill="1" applyBorder="1"/>
    <xf numFmtId="0" fontId="56" fillId="24" borderId="33" xfId="20809" applyNumberFormat="1" applyFont="1" applyFill="1" applyBorder="1" applyAlignment="1">
      <alignment horizontal="center"/>
    </xf>
    <xf numFmtId="165" fontId="56" fillId="24" borderId="34" xfId="20809" applyNumberFormat="1" applyFont="1" applyFill="1" applyBorder="1" applyAlignment="1">
      <alignment horizontal="center"/>
    </xf>
    <xf numFmtId="165" fontId="55" fillId="24" borderId="30" xfId="20809" applyNumberFormat="1" applyFont="1" applyFill="1" applyBorder="1"/>
    <xf numFmtId="165" fontId="56" fillId="24" borderId="30" xfId="20809" applyNumberFormat="1" applyFont="1" applyFill="1" applyBorder="1" applyAlignment="1">
      <alignment horizontal="center"/>
    </xf>
    <xf numFmtId="165" fontId="56" fillId="24" borderId="35" xfId="20809" applyNumberFormat="1" applyFont="1" applyFill="1" applyBorder="1" applyAlignment="1">
      <alignment horizontal="center"/>
    </xf>
    <xf numFmtId="165" fontId="55" fillId="0" borderId="42" xfId="20809" applyNumberFormat="1" applyFont="1" applyBorder="1"/>
    <xf numFmtId="2" fontId="55" fillId="0" borderId="42" xfId="20809" applyNumberFormat="1" applyFont="1" applyBorder="1" applyAlignment="1">
      <alignment horizontal="right"/>
    </xf>
    <xf numFmtId="2" fontId="55" fillId="0" borderId="40" xfId="20809" applyNumberFormat="1" applyFont="1" applyBorder="1" applyAlignment="1">
      <alignment horizontal="right"/>
    </xf>
    <xf numFmtId="9" fontId="56" fillId="0" borderId="42" xfId="40648" applyFont="1" applyBorder="1" applyAlignment="1">
      <alignment horizontal="center"/>
    </xf>
    <xf numFmtId="165" fontId="56" fillId="25" borderId="34" xfId="20809" applyNumberFormat="1" applyFont="1" applyFill="1" applyBorder="1"/>
    <xf numFmtId="38" fontId="56" fillId="29" borderId="34" xfId="3200" applyNumberFormat="1" applyFont="1" applyFill="1" applyBorder="1" applyAlignment="1">
      <alignment horizontal="center"/>
    </xf>
    <xf numFmtId="9" fontId="56" fillId="29" borderId="34" xfId="40648" applyFont="1" applyFill="1" applyBorder="1" applyAlignment="1">
      <alignment horizontal="center"/>
    </xf>
    <xf numFmtId="165" fontId="55" fillId="25" borderId="34" xfId="20809" applyNumberFormat="1" applyFont="1" applyFill="1" applyBorder="1"/>
    <xf numFmtId="38" fontId="55" fillId="29" borderId="34" xfId="3200" applyNumberFormat="1" applyFont="1" applyFill="1" applyBorder="1" applyAlignment="1">
      <alignment horizontal="center"/>
    </xf>
    <xf numFmtId="38" fontId="56" fillId="29" borderId="37" xfId="3200" applyNumberFormat="1" applyFont="1" applyFill="1" applyBorder="1" applyAlignment="1">
      <alignment horizontal="center"/>
    </xf>
    <xf numFmtId="9" fontId="56" fillId="29" borderId="37" xfId="40648" applyFont="1" applyFill="1" applyBorder="1" applyAlignment="1">
      <alignment horizontal="center"/>
    </xf>
    <xf numFmtId="165" fontId="56" fillId="0" borderId="39" xfId="20809" applyNumberFormat="1" applyFont="1" applyBorder="1" applyAlignment="1">
      <alignment horizontal="left"/>
    </xf>
    <xf numFmtId="17" fontId="56" fillId="29" borderId="34" xfId="40648" applyNumberFormat="1" applyFont="1" applyFill="1" applyBorder="1" applyAlignment="1">
      <alignment horizontal="center"/>
    </xf>
    <xf numFmtId="165" fontId="56" fillId="29" borderId="33" xfId="20809" applyNumberFormat="1" applyFont="1" applyFill="1" applyBorder="1" applyAlignment="1">
      <alignment horizontal="left"/>
    </xf>
    <xf numFmtId="165" fontId="55" fillId="29" borderId="33" xfId="20809" applyNumberFormat="1" applyFont="1" applyFill="1" applyBorder="1" applyAlignment="1">
      <alignment horizontal="left"/>
    </xf>
    <xf numFmtId="9" fontId="55" fillId="29" borderId="34" xfId="40648" applyFont="1" applyFill="1" applyBorder="1" applyAlignment="1">
      <alignment horizontal="center"/>
    </xf>
    <xf numFmtId="165" fontId="56" fillId="0" borderId="39" xfId="20809" applyNumberFormat="1" applyFont="1" applyBorder="1" applyAlignment="1">
      <alignment horizontal="justify"/>
    </xf>
    <xf numFmtId="165" fontId="56" fillId="24" borderId="27" xfId="500" applyNumberFormat="1" applyFont="1" applyFill="1" applyBorder="1" applyAlignment="1">
      <alignment horizontal="center"/>
    </xf>
    <xf numFmtId="165" fontId="56" fillId="24" borderId="42" xfId="500" applyNumberFormat="1" applyFont="1" applyFill="1" applyBorder="1" applyAlignment="1">
      <alignment horizontal="center"/>
    </xf>
    <xf numFmtId="165" fontId="56" fillId="24" borderId="30" xfId="500" applyNumberFormat="1" applyFont="1" applyFill="1" applyBorder="1" applyAlignment="1">
      <alignment horizontal="center"/>
    </xf>
    <xf numFmtId="165" fontId="56" fillId="24" borderId="35" xfId="500" applyNumberFormat="1" applyFont="1" applyFill="1" applyBorder="1" applyAlignment="1">
      <alignment horizontal="center"/>
    </xf>
    <xf numFmtId="165" fontId="55" fillId="24" borderId="27" xfId="500" applyNumberFormat="1" applyFont="1" applyFill="1" applyBorder="1"/>
    <xf numFmtId="0" fontId="56" fillId="24" borderId="27" xfId="500" applyFont="1" applyFill="1" applyBorder="1" applyAlignment="1">
      <alignment horizontal="center"/>
    </xf>
    <xf numFmtId="165" fontId="56" fillId="24" borderId="42" xfId="500" applyNumberFormat="1" applyFont="1" applyFill="1" applyBorder="1" applyAlignment="1">
      <alignment horizontal="center"/>
    </xf>
    <xf numFmtId="165" fontId="55" fillId="24" borderId="30" xfId="500" applyNumberFormat="1" applyFont="1" applyFill="1" applyBorder="1"/>
    <xf numFmtId="165" fontId="56" fillId="24" borderId="30" xfId="500" applyNumberFormat="1" applyFont="1" applyFill="1" applyBorder="1" applyAlignment="1">
      <alignment horizontal="center"/>
    </xf>
    <xf numFmtId="165" fontId="56" fillId="24" borderId="35" xfId="500" applyNumberFormat="1" applyFont="1" applyFill="1" applyBorder="1" applyAlignment="1">
      <alignment horizontal="center"/>
    </xf>
    <xf numFmtId="165" fontId="69" fillId="29" borderId="42" xfId="500" applyNumberFormat="1" applyFont="1" applyFill="1" applyBorder="1"/>
    <xf numFmtId="43" fontId="55" fillId="29" borderId="34" xfId="474" applyFont="1" applyFill="1" applyBorder="1" applyAlignment="1">
      <alignment horizontal="center"/>
    </xf>
    <xf numFmtId="9" fontId="69" fillId="29" borderId="40" xfId="501" applyFont="1" applyFill="1" applyBorder="1" applyAlignment="1">
      <alignment horizontal="center"/>
    </xf>
    <xf numFmtId="165" fontId="56" fillId="29" borderId="34" xfId="500" applyNumberFormat="1" applyFont="1" applyFill="1" applyBorder="1"/>
    <xf numFmtId="38" fontId="56" fillId="29" borderId="34" xfId="474" applyNumberFormat="1" applyFont="1" applyFill="1" applyBorder="1" applyAlignment="1">
      <alignment horizontal="center"/>
    </xf>
    <xf numFmtId="9" fontId="56" fillId="29" borderId="36" xfId="501" applyFont="1" applyFill="1" applyBorder="1" applyAlignment="1">
      <alignment horizontal="center"/>
    </xf>
    <xf numFmtId="165" fontId="55" fillId="29" borderId="34" xfId="500" applyNumberFormat="1" applyFont="1" applyFill="1" applyBorder="1"/>
    <xf numFmtId="38" fontId="55" fillId="29" borderId="34" xfId="474" applyNumberFormat="1" applyFont="1" applyFill="1" applyBorder="1" applyAlignment="1">
      <alignment horizontal="center"/>
    </xf>
    <xf numFmtId="165" fontId="56" fillId="29" borderId="30" xfId="500" applyNumberFormat="1" applyFont="1" applyFill="1" applyBorder="1"/>
    <xf numFmtId="38" fontId="56" fillId="29" borderId="37" xfId="474" applyNumberFormat="1" applyFont="1" applyFill="1" applyBorder="1" applyAlignment="1">
      <alignment horizontal="center"/>
    </xf>
    <xf numFmtId="9" fontId="56" fillId="29" borderId="37" xfId="501" applyFont="1" applyFill="1" applyBorder="1" applyAlignment="1">
      <alignment horizontal="center"/>
    </xf>
    <xf numFmtId="165" fontId="56" fillId="29" borderId="42" xfId="500" applyNumberFormat="1" applyFont="1" applyFill="1" applyBorder="1"/>
    <xf numFmtId="38" fontId="56" fillId="29" borderId="36" xfId="474" applyNumberFormat="1" applyFont="1" applyFill="1" applyBorder="1" applyAlignment="1">
      <alignment horizontal="center"/>
    </xf>
    <xf numFmtId="9" fontId="56" fillId="29" borderId="34" xfId="501" applyFont="1" applyFill="1" applyBorder="1" applyAlignment="1">
      <alignment horizontal="center"/>
    </xf>
    <xf numFmtId="165" fontId="55" fillId="29" borderId="35" xfId="500" applyNumberFormat="1" applyFont="1" applyFill="1" applyBorder="1"/>
    <xf numFmtId="38" fontId="55" fillId="29" borderId="35" xfId="474" applyNumberFormat="1" applyFont="1" applyFill="1" applyBorder="1" applyAlignment="1">
      <alignment horizontal="center"/>
    </xf>
    <xf numFmtId="9" fontId="55" fillId="29" borderId="35" xfId="501" applyFont="1" applyFill="1" applyBorder="1" applyAlignment="1">
      <alignment horizontal="center"/>
    </xf>
    <xf numFmtId="165" fontId="56" fillId="29" borderId="39" xfId="500" applyNumberFormat="1" applyFont="1" applyFill="1" applyBorder="1" applyAlignment="1">
      <alignment horizontal="left"/>
    </xf>
    <xf numFmtId="165" fontId="56" fillId="29" borderId="33" xfId="500" applyNumberFormat="1" applyFont="1" applyFill="1" applyBorder="1" applyAlignment="1">
      <alignment horizontal="left"/>
    </xf>
    <xf numFmtId="9" fontId="55" fillId="29" borderId="36" xfId="501" applyFont="1" applyFill="1" applyBorder="1" applyAlignment="1">
      <alignment horizontal="center"/>
    </xf>
    <xf numFmtId="165" fontId="55" fillId="29" borderId="33" xfId="500" applyNumberFormat="1" applyFont="1" applyFill="1" applyBorder="1" applyAlignment="1">
      <alignment horizontal="left"/>
    </xf>
    <xf numFmtId="165" fontId="56" fillId="29" borderId="39" xfId="500" applyNumberFormat="1" applyFont="1" applyFill="1" applyBorder="1" applyAlignment="1">
      <alignment horizontal="justify"/>
    </xf>
  </cellXfs>
  <cellStyles count="40649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15" xfId="40648" xr:uid="{17EF9A1B-94C4-4BE8-820C-5A98881F2CA2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218" sqref="C218"/>
    </sheetView>
  </sheetViews>
  <sheetFormatPr defaultColWidth="0" defaultRowHeight="0" customHeight="1" zeroHeight="1" x14ac:dyDescent="0.25"/>
  <cols>
    <col min="1" max="1" width="23.5703125" style="11" customWidth="1"/>
    <col min="2" max="2" width="46.5703125" style="11" bestFit="1" customWidth="1"/>
    <col min="3" max="3" width="45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45957</v>
      </c>
      <c r="E2" s="14">
        <v>45954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5.6</v>
      </c>
      <c r="E4" s="24">
        <v>5.6</v>
      </c>
      <c r="F4" s="25">
        <v>0</v>
      </c>
      <c r="G4" s="21">
        <v>2434959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234459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1480</v>
      </c>
      <c r="E6" s="24">
        <v>1480</v>
      </c>
      <c r="F6" s="25">
        <v>0</v>
      </c>
      <c r="G6" s="21">
        <v>1520039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13.4</v>
      </c>
      <c r="E7" s="103">
        <v>13.2</v>
      </c>
      <c r="F7" s="102">
        <v>1.5152000000000001E-2</v>
      </c>
      <c r="G7" s="22">
        <v>5495603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7.8</v>
      </c>
      <c r="E8" s="24">
        <v>7.5</v>
      </c>
      <c r="F8" s="25">
        <v>0.04</v>
      </c>
      <c r="G8" s="21">
        <v>909218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6.5</v>
      </c>
      <c r="E11" s="24">
        <v>6.5</v>
      </c>
      <c r="F11" s="25">
        <v>0</v>
      </c>
      <c r="G11" s="21">
        <v>114814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69274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71.099999999999994</v>
      </c>
      <c r="E13" s="24">
        <v>70</v>
      </c>
      <c r="F13" s="25">
        <v>1.5713999999999999E-2</v>
      </c>
      <c r="G13" s="21">
        <v>8288131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47.9</v>
      </c>
      <c r="E14" s="103">
        <v>48.15</v>
      </c>
      <c r="F14" s="102">
        <v>-5.1919999999999996E-3</v>
      </c>
      <c r="G14" s="22">
        <v>4524535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134</v>
      </c>
      <c r="E18" s="103">
        <v>134</v>
      </c>
      <c r="F18" s="102">
        <v>0</v>
      </c>
      <c r="G18" s="22">
        <v>111849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4.43</v>
      </c>
      <c r="E19" s="24">
        <v>4.13</v>
      </c>
      <c r="F19" s="25">
        <v>7.2638999999999995E-2</v>
      </c>
      <c r="G19" s="21">
        <v>3094117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6.85</v>
      </c>
      <c r="E20" s="103">
        <v>6.85</v>
      </c>
      <c r="F20" s="102">
        <v>0</v>
      </c>
      <c r="G20" s="22">
        <v>1134090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12852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14699</v>
      </c>
      <c r="H22" s="11"/>
      <c r="I22" s="11"/>
    </row>
    <row r="23" spans="2:9" ht="15" x14ac:dyDescent="0.25">
      <c r="B23" s="89"/>
      <c r="C23" s="20" t="s">
        <v>33</v>
      </c>
      <c r="D23" s="24">
        <v>7.35</v>
      </c>
      <c r="E23" s="24">
        <v>7.35</v>
      </c>
      <c r="F23" s="25">
        <v>0</v>
      </c>
      <c r="G23" s="21">
        <v>507345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15</v>
      </c>
      <c r="E27" s="103">
        <v>16.600000000000001</v>
      </c>
      <c r="F27" s="102">
        <v>-9.6385999999999999E-2</v>
      </c>
      <c r="G27" s="22">
        <v>1886276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183.75</v>
      </c>
      <c r="E29" s="103">
        <v>183.75</v>
      </c>
      <c r="F29" s="102">
        <v>0</v>
      </c>
      <c r="G29" s="22">
        <v>238392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14.5</v>
      </c>
      <c r="E30" s="24">
        <v>14.45</v>
      </c>
      <c r="F30" s="25">
        <v>3.46E-3</v>
      </c>
      <c r="G30" s="21">
        <v>4597410</v>
      </c>
    </row>
    <row r="31" spans="2:9" ht="15" x14ac:dyDescent="0.25">
      <c r="B31" s="90" t="s">
        <v>8</v>
      </c>
      <c r="C31" s="100" t="s">
        <v>42</v>
      </c>
      <c r="D31" s="103">
        <v>71</v>
      </c>
      <c r="E31" s="103">
        <v>74.5</v>
      </c>
      <c r="F31" s="102">
        <v>-4.6980000000000001E-2</v>
      </c>
      <c r="G31" s="22">
        <v>3650328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2.9</v>
      </c>
      <c r="E32" s="24">
        <v>2.9</v>
      </c>
      <c r="F32" s="25">
        <v>0</v>
      </c>
      <c r="G32" s="21">
        <v>115737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62933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69.5</v>
      </c>
      <c r="E34" s="24">
        <v>72.5</v>
      </c>
      <c r="F34" s="25">
        <v>-4.1378999999999999E-2</v>
      </c>
      <c r="G34" s="21">
        <v>503235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1915</v>
      </c>
      <c r="E35" s="103">
        <v>1915</v>
      </c>
      <c r="F35" s="102">
        <v>0</v>
      </c>
      <c r="G35" s="22">
        <v>13686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64.55</v>
      </c>
      <c r="E36" s="24">
        <v>64.3</v>
      </c>
      <c r="F36" s="25">
        <v>3.888E-3</v>
      </c>
      <c r="G36" s="21">
        <v>3106218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23</v>
      </c>
      <c r="E37" s="103">
        <v>23</v>
      </c>
      <c r="F37" s="102">
        <v>0</v>
      </c>
      <c r="G37" s="22">
        <v>700455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113.9</v>
      </c>
      <c r="E39" s="103">
        <v>113.9</v>
      </c>
      <c r="F39" s="102">
        <v>0</v>
      </c>
      <c r="G39" s="22">
        <v>1352544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20612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3.29</v>
      </c>
      <c r="E41" s="103">
        <v>3.29</v>
      </c>
      <c r="F41" s="102">
        <v>0</v>
      </c>
      <c r="G41" s="22">
        <v>1023942</v>
      </c>
      <c r="H41" s="11"/>
      <c r="I41" s="11"/>
    </row>
    <row r="42" spans="2:9" ht="15" x14ac:dyDescent="0.25">
      <c r="B42" s="89"/>
      <c r="C42" s="20" t="s">
        <v>55</v>
      </c>
      <c r="D42" s="24">
        <v>8</v>
      </c>
      <c r="E42" s="24">
        <v>8</v>
      </c>
      <c r="F42" s="25">
        <v>0</v>
      </c>
      <c r="G42" s="21">
        <v>183072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55026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45</v>
      </c>
      <c r="E44" s="24">
        <v>45</v>
      </c>
      <c r="F44" s="25">
        <v>0</v>
      </c>
      <c r="G44" s="21">
        <v>2330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94</v>
      </c>
      <c r="E45" s="103">
        <v>94</v>
      </c>
      <c r="F45" s="102">
        <v>0</v>
      </c>
      <c r="G45" s="22">
        <v>1260782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42</v>
      </c>
      <c r="E46" s="24">
        <v>44.65</v>
      </c>
      <c r="F46" s="25">
        <v>-5.9351000000000001E-2</v>
      </c>
      <c r="G46" s="21">
        <v>3121935</v>
      </c>
      <c r="H46" s="93"/>
      <c r="I46" s="11"/>
    </row>
    <row r="47" spans="2:9" ht="15" x14ac:dyDescent="0.25">
      <c r="B47" s="91"/>
      <c r="C47" s="100" t="s">
        <v>62</v>
      </c>
      <c r="D47" s="103">
        <v>74</v>
      </c>
      <c r="E47" s="103">
        <v>74</v>
      </c>
      <c r="F47" s="102">
        <v>0</v>
      </c>
      <c r="G47" s="22">
        <v>214378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23.65</v>
      </c>
      <c r="E50" s="24">
        <v>25</v>
      </c>
      <c r="F50" s="25">
        <v>-0.05</v>
      </c>
      <c r="G50" s="21">
        <v>68918625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36</v>
      </c>
      <c r="E51" s="103">
        <v>36</v>
      </c>
      <c r="F51" s="102">
        <v>0</v>
      </c>
      <c r="G51" s="22">
        <v>339898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10.6</v>
      </c>
      <c r="E52" s="24">
        <v>10.6</v>
      </c>
      <c r="F52" s="25">
        <v>0</v>
      </c>
      <c r="G52" s="21">
        <v>3938872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18.850000000000001</v>
      </c>
      <c r="E53" s="103">
        <v>19.850000000000001</v>
      </c>
      <c r="F53" s="102">
        <v>-0.05</v>
      </c>
      <c r="G53" s="22">
        <v>10518006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31.5</v>
      </c>
      <c r="E54" s="24">
        <v>31.95</v>
      </c>
      <c r="F54" s="25">
        <v>-1.4085E-2</v>
      </c>
      <c r="G54" s="21">
        <v>66571538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90.65</v>
      </c>
      <c r="E55" s="103">
        <v>92.5</v>
      </c>
      <c r="F55" s="102">
        <v>-0.02</v>
      </c>
      <c r="G55" s="22">
        <v>11549022</v>
      </c>
      <c r="H55" s="11"/>
      <c r="I55" s="11"/>
    </row>
    <row r="56" spans="2:9" ht="15" x14ac:dyDescent="0.25">
      <c r="B56" s="91"/>
      <c r="C56" s="20" t="s">
        <v>71</v>
      </c>
      <c r="D56" s="24">
        <v>4.3499999999999996</v>
      </c>
      <c r="E56" s="24">
        <v>4.37</v>
      </c>
      <c r="F56" s="25">
        <v>-4.5766590389016981E-3</v>
      </c>
      <c r="G56" s="21">
        <v>7235263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107.2</v>
      </c>
      <c r="E57" s="103">
        <v>107.2</v>
      </c>
      <c r="F57" s="102">
        <v>0</v>
      </c>
      <c r="G57" s="22">
        <v>510538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3.14</v>
      </c>
      <c r="E58" s="24">
        <v>3.14</v>
      </c>
      <c r="F58" s="25">
        <v>0</v>
      </c>
      <c r="G58" s="21">
        <v>132110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7.7</v>
      </c>
      <c r="E59" s="103">
        <v>8</v>
      </c>
      <c r="F59" s="102">
        <v>-3.7499999999999999E-2</v>
      </c>
      <c r="G59" s="22">
        <v>4672620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40.200000000000003</v>
      </c>
      <c r="E60" s="24">
        <v>42</v>
      </c>
      <c r="F60" s="25">
        <v>-4.2856999999999999E-2</v>
      </c>
      <c r="G60" s="21">
        <v>15307105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22</v>
      </c>
      <c r="E62" s="24">
        <v>20.5</v>
      </c>
      <c r="F62" s="25">
        <v>7.3171E-2</v>
      </c>
      <c r="G62" s="21">
        <v>16628472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65.5</v>
      </c>
      <c r="E63" s="103">
        <v>67.2</v>
      </c>
      <c r="F63" s="102">
        <v>-2.5298000000000001E-2</v>
      </c>
      <c r="G63" s="22">
        <v>18176902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3.75</v>
      </c>
      <c r="E65" s="103">
        <v>3.84</v>
      </c>
      <c r="F65" s="102">
        <v>-2.3436999999999999E-2</v>
      </c>
      <c r="G65" s="22">
        <v>12827143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6.67</v>
      </c>
      <c r="E66" s="24">
        <v>6.23</v>
      </c>
      <c r="F66" s="25">
        <v>7.0625999999999994E-2</v>
      </c>
      <c r="G66" s="21">
        <v>1345636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5.5</v>
      </c>
      <c r="E67" s="103">
        <v>5.2</v>
      </c>
      <c r="F67" s="102">
        <v>5.7692E-2</v>
      </c>
      <c r="G67" s="22">
        <v>952315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1.31</v>
      </c>
      <c r="E69" s="103">
        <v>1.37</v>
      </c>
      <c r="F69" s="102">
        <v>-4.3796000000000002E-2</v>
      </c>
      <c r="G69" s="22">
        <v>4173770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4.51</v>
      </c>
      <c r="E70" s="24">
        <v>4.6900000000000004</v>
      </c>
      <c r="F70" s="25">
        <v>-3.8379999999999997E-2</v>
      </c>
      <c r="G70" s="21">
        <v>5078243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2.77</v>
      </c>
      <c r="E71" s="103">
        <v>2.77</v>
      </c>
      <c r="F71" s="102">
        <v>0</v>
      </c>
      <c r="G71" s="22">
        <v>271183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2.9</v>
      </c>
      <c r="E72" s="24">
        <v>2.9</v>
      </c>
      <c r="F72" s="25">
        <v>0</v>
      </c>
      <c r="G72" s="21">
        <v>2760721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1.97</v>
      </c>
      <c r="E73" s="103">
        <v>1.96</v>
      </c>
      <c r="F73" s="102">
        <v>5.1019999999999998E-3</v>
      </c>
      <c r="G73" s="22">
        <v>3028502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15.51</v>
      </c>
      <c r="E74" s="24">
        <v>16</v>
      </c>
      <c r="F74" s="25">
        <v>-3.0624999999999999E-2</v>
      </c>
      <c r="G74" s="21">
        <v>1354433</v>
      </c>
      <c r="H74" s="11"/>
      <c r="I74" s="11"/>
    </row>
    <row r="75" spans="2:9" ht="15" x14ac:dyDescent="0.25">
      <c r="B75" s="89"/>
      <c r="C75" s="100" t="s">
        <v>91</v>
      </c>
      <c r="D75" s="103">
        <v>4.03</v>
      </c>
      <c r="E75" s="103">
        <v>4.09</v>
      </c>
      <c r="F75" s="102">
        <v>-1.4670000000000001E-2</v>
      </c>
      <c r="G75" s="22">
        <v>5749385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32.9</v>
      </c>
      <c r="E76" s="24">
        <v>30</v>
      </c>
      <c r="F76" s="25">
        <v>9.6667000000000003E-2</v>
      </c>
      <c r="G76" s="21">
        <v>1986439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1.73</v>
      </c>
      <c r="E77" s="103">
        <v>1.72</v>
      </c>
      <c r="F77" s="102">
        <v>5.8139999999999997E-3</v>
      </c>
      <c r="G77" s="22">
        <v>3898419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1.37</v>
      </c>
      <c r="E78" s="24">
        <v>1.3</v>
      </c>
      <c r="F78" s="25">
        <v>0.05</v>
      </c>
      <c r="G78" s="21">
        <v>6231345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4.05</v>
      </c>
      <c r="E79" s="103">
        <v>3.91</v>
      </c>
      <c r="F79" s="102">
        <v>3.5805999999999998E-2</v>
      </c>
      <c r="G79" s="22">
        <v>19089177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2.0499999999999998</v>
      </c>
      <c r="E82" s="24">
        <v>2.16</v>
      </c>
      <c r="F82" s="25">
        <v>-0.05</v>
      </c>
      <c r="G82" s="21">
        <v>11620832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1.1000000000000001</v>
      </c>
      <c r="E83" s="103">
        <v>1.17</v>
      </c>
      <c r="F83" s="102">
        <v>-5.9829E-2</v>
      </c>
      <c r="G83" s="22">
        <v>19160768</v>
      </c>
      <c r="I83" s="11"/>
    </row>
    <row r="84" spans="2:9" ht="15" x14ac:dyDescent="0.25">
      <c r="B84" s="89" t="s">
        <v>8</v>
      </c>
      <c r="C84" s="20" t="s">
        <v>100</v>
      </c>
      <c r="D84" s="24">
        <v>2.9</v>
      </c>
      <c r="E84" s="24">
        <v>3.1</v>
      </c>
      <c r="F84" s="25">
        <v>-6.4516000000000004E-2</v>
      </c>
      <c r="G84" s="21">
        <v>4652231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7</v>
      </c>
      <c r="E85" s="103">
        <v>6.8</v>
      </c>
      <c r="F85" s="102">
        <v>2.9412000000000001E-2</v>
      </c>
      <c r="G85" s="22">
        <v>543600</v>
      </c>
      <c r="I85" s="11"/>
    </row>
    <row r="86" spans="2:9" ht="15" x14ac:dyDescent="0.25">
      <c r="B86" s="89"/>
      <c r="C86" s="20" t="s">
        <v>103</v>
      </c>
      <c r="D86" s="24">
        <v>0.72</v>
      </c>
      <c r="E86" s="24">
        <v>0.66</v>
      </c>
      <c r="F86" s="25">
        <v>9.0909000000000004E-2</v>
      </c>
      <c r="G86" s="21">
        <v>4358555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2650</v>
      </c>
      <c r="I87" s="11"/>
    </row>
    <row r="88" spans="2:9" ht="15" x14ac:dyDescent="0.25">
      <c r="B88" s="89" t="s">
        <v>105</v>
      </c>
      <c r="C88" s="20" t="s">
        <v>106</v>
      </c>
      <c r="D88" s="24">
        <v>14.5</v>
      </c>
      <c r="E88" s="24">
        <v>14.1</v>
      </c>
      <c r="F88" s="25">
        <v>2.8368999999999998E-2</v>
      </c>
      <c r="G88" s="21">
        <v>1510122</v>
      </c>
      <c r="H88" s="11"/>
      <c r="I88" s="11"/>
    </row>
    <row r="89" spans="2:9" ht="15" x14ac:dyDescent="0.25">
      <c r="B89" s="96"/>
      <c r="C89" s="100" t="s">
        <v>107</v>
      </c>
      <c r="D89" s="103">
        <v>43.2</v>
      </c>
      <c r="E89" s="103">
        <v>43.2</v>
      </c>
      <c r="F89" s="102">
        <v>0</v>
      </c>
      <c r="G89" s="22">
        <v>609525</v>
      </c>
      <c r="I89" s="11"/>
    </row>
    <row r="90" spans="2:9" ht="15" x14ac:dyDescent="0.25">
      <c r="B90" s="89"/>
      <c r="C90" s="20" t="s">
        <v>108</v>
      </c>
      <c r="D90" s="24">
        <v>1.58</v>
      </c>
      <c r="E90" s="24">
        <v>1.75</v>
      </c>
      <c r="F90" s="25">
        <v>-9.7142999999999993E-2</v>
      </c>
      <c r="G90" s="21">
        <v>2177425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2.2000000000000002</v>
      </c>
      <c r="E92" s="24">
        <v>2.2200000000000002</v>
      </c>
      <c r="F92" s="25">
        <v>-9.0089999999999996E-3</v>
      </c>
      <c r="G92" s="21">
        <v>2704635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18</v>
      </c>
      <c r="E93" s="103">
        <v>18.2</v>
      </c>
      <c r="F93" s="102">
        <v>-1.0989000000000001E-2</v>
      </c>
      <c r="G93" s="22">
        <v>5646885</v>
      </c>
      <c r="I93" s="11"/>
    </row>
    <row r="94" spans="2:9" ht="15" x14ac:dyDescent="0.25">
      <c r="B94" s="89"/>
      <c r="C94" s="20" t="s">
        <v>112</v>
      </c>
      <c r="D94" s="24">
        <v>58.5</v>
      </c>
      <c r="E94" s="24">
        <v>58.5</v>
      </c>
      <c r="F94" s="25">
        <v>0</v>
      </c>
      <c r="G94" s="21">
        <v>177208</v>
      </c>
      <c r="H94" s="11"/>
      <c r="I94" s="11"/>
    </row>
    <row r="95" spans="2:9" ht="15" x14ac:dyDescent="0.25">
      <c r="B95" s="96"/>
      <c r="C95" s="100" t="s">
        <v>113</v>
      </c>
      <c r="D95" s="103">
        <v>11.1</v>
      </c>
      <c r="E95" s="103">
        <v>10.95</v>
      </c>
      <c r="F95" s="102">
        <v>1.3698999999999999E-2</v>
      </c>
      <c r="G95" s="22">
        <v>5224235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25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42</v>
      </c>
      <c r="E100" s="24">
        <v>42.3</v>
      </c>
      <c r="F100" s="25">
        <v>-7.0920000000000002E-3</v>
      </c>
      <c r="G100" s="21">
        <v>2009474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17.649999999999999</v>
      </c>
      <c r="E101" s="103">
        <v>17.649999999999999</v>
      </c>
      <c r="F101" s="102">
        <v>0</v>
      </c>
      <c r="G101" s="22">
        <v>155944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5.6</v>
      </c>
      <c r="E102" s="24">
        <v>5.6</v>
      </c>
      <c r="F102" s="25">
        <v>0</v>
      </c>
      <c r="G102" s="21">
        <v>1202574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30.7</v>
      </c>
      <c r="E104" s="24">
        <v>30.7</v>
      </c>
      <c r="F104" s="25">
        <v>0</v>
      </c>
      <c r="G104" s="21">
        <v>84690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1.46</v>
      </c>
      <c r="E108" s="103">
        <v>1.55</v>
      </c>
      <c r="F108" s="102">
        <v>-5.8064999999999999E-2</v>
      </c>
      <c r="G108" s="22">
        <v>3980954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18.399999999999999</v>
      </c>
      <c r="E109" s="24">
        <v>18.5</v>
      </c>
      <c r="F109" s="25">
        <v>-5.4050000000000001E-3</v>
      </c>
      <c r="G109" s="21">
        <v>3524124</v>
      </c>
      <c r="H109" s="11"/>
      <c r="I109" s="11"/>
    </row>
    <row r="110" spans="2:9" ht="15" x14ac:dyDescent="0.25">
      <c r="B110" s="89"/>
      <c r="C110" s="100" t="s">
        <v>131</v>
      </c>
      <c r="D110" s="103">
        <v>6.05</v>
      </c>
      <c r="E110" s="103">
        <v>6.05</v>
      </c>
      <c r="F110" s="102">
        <v>0</v>
      </c>
      <c r="G110" s="22">
        <v>1147333</v>
      </c>
      <c r="H110" s="11"/>
      <c r="I110" s="11"/>
    </row>
    <row r="111" spans="2:9" ht="15" x14ac:dyDescent="0.2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19781</v>
      </c>
      <c r="I111" s="11"/>
    </row>
    <row r="112" spans="2:9" ht="15" x14ac:dyDescent="0.25">
      <c r="B112" s="89" t="s">
        <v>8</v>
      </c>
      <c r="C112" s="100" t="s">
        <v>133</v>
      </c>
      <c r="D112" s="103">
        <v>4.91</v>
      </c>
      <c r="E112" s="103">
        <v>4.91</v>
      </c>
      <c r="F112" s="102">
        <v>0</v>
      </c>
      <c r="G112" s="22">
        <v>18078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4.25</v>
      </c>
      <c r="E113" s="24">
        <v>3.95</v>
      </c>
      <c r="F113" s="25">
        <v>7.5949000000000003E-2</v>
      </c>
      <c r="G113" s="21">
        <v>10193493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15</v>
      </c>
      <c r="E114" s="103">
        <v>15</v>
      </c>
      <c r="F114" s="102">
        <v>0</v>
      </c>
      <c r="G114" s="22">
        <v>68586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515</v>
      </c>
      <c r="E115" s="24">
        <v>515</v>
      </c>
      <c r="F115" s="25">
        <v>0</v>
      </c>
      <c r="G115" s="21">
        <v>2713214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508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38.9</v>
      </c>
      <c r="E119" s="103">
        <v>38.9</v>
      </c>
      <c r="F119" s="102">
        <v>0</v>
      </c>
      <c r="G119" s="22">
        <v>163848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74</v>
      </c>
      <c r="E120" s="24">
        <v>74</v>
      </c>
      <c r="F120" s="25">
        <v>0</v>
      </c>
      <c r="G120" s="21">
        <v>85711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180</v>
      </c>
      <c r="E121" s="103">
        <v>180</v>
      </c>
      <c r="F121" s="102">
        <v>0</v>
      </c>
      <c r="G121" s="22">
        <v>4075149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665</v>
      </c>
      <c r="E122" s="24">
        <v>665</v>
      </c>
      <c r="F122" s="25">
        <v>0</v>
      </c>
      <c r="G122" s="21">
        <v>2524101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16.149999999999999</v>
      </c>
      <c r="E123" s="103">
        <v>15.1</v>
      </c>
      <c r="F123" s="102">
        <v>6.9536000000000001E-2</v>
      </c>
      <c r="G123" s="22">
        <v>401116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145</v>
      </c>
      <c r="E125" s="103">
        <v>145</v>
      </c>
      <c r="F125" s="102">
        <v>0</v>
      </c>
      <c r="G125" s="22">
        <v>3098767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3.7</v>
      </c>
      <c r="E126" s="24">
        <v>3.7</v>
      </c>
      <c r="F126" s="25">
        <v>0</v>
      </c>
      <c r="G126" s="21">
        <v>3487577</v>
      </c>
      <c r="H126" s="11"/>
      <c r="I126" s="11"/>
    </row>
    <row r="127" spans="2:9" ht="15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515895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7559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10055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12.55</v>
      </c>
      <c r="E132" s="24">
        <v>12.55</v>
      </c>
      <c r="F132" s="25">
        <v>0</v>
      </c>
      <c r="G132" s="21">
        <v>40882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2.72</v>
      </c>
      <c r="E133" s="103">
        <v>2.72</v>
      </c>
      <c r="F133" s="102">
        <v>0</v>
      </c>
      <c r="G133" s="22">
        <v>321379</v>
      </c>
      <c r="H133" s="11"/>
      <c r="I133" s="11"/>
    </row>
    <row r="134" spans="2:9" ht="15" x14ac:dyDescent="0.25">
      <c r="B134" s="89"/>
      <c r="C134" s="20" t="s">
        <v>159</v>
      </c>
      <c r="D134" s="24">
        <v>0.9</v>
      </c>
      <c r="E134" s="24">
        <v>0.9</v>
      </c>
      <c r="F134" s="25">
        <v>0</v>
      </c>
      <c r="G134" s="21">
        <v>5627844</v>
      </c>
      <c r="H134" s="11"/>
      <c r="I134" s="11"/>
    </row>
    <row r="135" spans="2:9" ht="15" x14ac:dyDescent="0.25">
      <c r="B135" s="89"/>
      <c r="C135" s="100" t="s">
        <v>234</v>
      </c>
      <c r="D135" s="103">
        <v>60.95</v>
      </c>
      <c r="E135" s="103">
        <v>57.95</v>
      </c>
      <c r="F135" s="102">
        <v>0.05</v>
      </c>
      <c r="G135" s="22">
        <v>1259277</v>
      </c>
      <c r="H135" s="11"/>
      <c r="I135" s="11"/>
    </row>
    <row r="136" spans="2:9" ht="15" x14ac:dyDescent="0.25">
      <c r="B136" s="89"/>
      <c r="C136" s="20" t="s">
        <v>160</v>
      </c>
      <c r="D136" s="24">
        <v>14.2</v>
      </c>
      <c r="E136" s="24">
        <v>14.7</v>
      </c>
      <c r="F136" s="25">
        <v>-3.4014000000000003E-2</v>
      </c>
      <c r="G136" s="21">
        <v>6999904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162</v>
      </c>
      <c r="C139" s="20" t="s">
        <v>163</v>
      </c>
      <c r="D139" s="24">
        <v>42</v>
      </c>
      <c r="E139" s="24">
        <v>42.95</v>
      </c>
      <c r="F139" s="25">
        <v>-2.2119E-2</v>
      </c>
      <c r="G139" s="21">
        <v>4343526</v>
      </c>
      <c r="H139" s="11"/>
      <c r="I139" s="11"/>
    </row>
    <row r="140" spans="2:9" ht="15" x14ac:dyDescent="0.25">
      <c r="B140" s="89" t="s">
        <v>164</v>
      </c>
      <c r="C140" s="100" t="s">
        <v>165</v>
      </c>
      <c r="D140" s="103">
        <v>2.4500000000000002</v>
      </c>
      <c r="E140" s="103">
        <v>2.5</v>
      </c>
      <c r="F140" s="102">
        <v>-0.02</v>
      </c>
      <c r="G140" s="22">
        <v>4956567</v>
      </c>
      <c r="H140" s="11"/>
      <c r="I140" s="11"/>
    </row>
    <row r="141" spans="2:9" ht="15" x14ac:dyDescent="0.25">
      <c r="B141" s="89" t="s">
        <v>166</v>
      </c>
      <c r="C141" s="20" t="s">
        <v>167</v>
      </c>
      <c r="D141" s="24">
        <v>5917.2</v>
      </c>
      <c r="E141" s="24">
        <v>5917.2</v>
      </c>
      <c r="F141" s="25">
        <v>0</v>
      </c>
      <c r="G141" s="21">
        <v>252808</v>
      </c>
      <c r="H141" s="11"/>
      <c r="I141" s="11"/>
    </row>
    <row r="142" spans="2:9" ht="15" x14ac:dyDescent="0.25">
      <c r="B142" s="89"/>
      <c r="C142" s="100" t="s">
        <v>168</v>
      </c>
      <c r="D142" s="103">
        <v>869</v>
      </c>
      <c r="E142" s="103">
        <v>790</v>
      </c>
      <c r="F142" s="102">
        <v>0.1</v>
      </c>
      <c r="G142" s="22">
        <v>6549835</v>
      </c>
      <c r="H142" s="11"/>
      <c r="I142" s="11"/>
    </row>
    <row r="143" spans="2:9" ht="15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42580</v>
      </c>
      <c r="H143" s="93"/>
      <c r="I143" s="11"/>
    </row>
    <row r="144" spans="2:9" ht="15" x14ac:dyDescent="0.25">
      <c r="B144" s="89" t="s">
        <v>8</v>
      </c>
      <c r="C144" s="100" t="s">
        <v>171</v>
      </c>
      <c r="D144" s="103">
        <v>43.5</v>
      </c>
      <c r="E144" s="103">
        <v>40</v>
      </c>
      <c r="F144" s="102">
        <v>8.7499999999999994E-2</v>
      </c>
      <c r="G144" s="22">
        <v>912397</v>
      </c>
      <c r="H144" s="11"/>
      <c r="I144" s="11"/>
    </row>
    <row r="145" spans="2:9" ht="15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11250</v>
      </c>
      <c r="H145" s="11"/>
      <c r="I145" s="11"/>
    </row>
    <row r="146" spans="2:9" ht="15" x14ac:dyDescent="0.25">
      <c r="B146" s="89"/>
      <c r="C146" s="100" t="s">
        <v>173</v>
      </c>
      <c r="D146" s="103">
        <v>342</v>
      </c>
      <c r="E146" s="103">
        <v>342</v>
      </c>
      <c r="F146" s="102">
        <v>0</v>
      </c>
      <c r="G146" s="22">
        <v>224289</v>
      </c>
      <c r="H146" s="11"/>
      <c r="I146" s="11"/>
    </row>
    <row r="147" spans="2:9" ht="15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14254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180</v>
      </c>
      <c r="D153" s="24">
        <v>124.85</v>
      </c>
      <c r="E153" s="24">
        <v>124.85</v>
      </c>
      <c r="F153" s="25">
        <v>0</v>
      </c>
      <c r="G153" s="21">
        <v>553919</v>
      </c>
      <c r="H153" s="11"/>
      <c r="I153" s="11"/>
    </row>
    <row r="154" spans="2:9" ht="15" x14ac:dyDescent="0.25">
      <c r="B154" s="89"/>
      <c r="C154" s="100" t="s">
        <v>181</v>
      </c>
      <c r="D154" s="103">
        <v>99.5</v>
      </c>
      <c r="E154" s="103">
        <v>99.5</v>
      </c>
      <c r="F154" s="102">
        <v>0</v>
      </c>
      <c r="G154" s="22">
        <v>21648</v>
      </c>
      <c r="H154" s="11"/>
      <c r="I154" s="11"/>
    </row>
    <row r="155" spans="2:9" ht="15" x14ac:dyDescent="0.25">
      <c r="B155" s="89" t="s">
        <v>182</v>
      </c>
      <c r="C155" s="20" t="s">
        <v>183</v>
      </c>
      <c r="D155" s="24">
        <v>3.4</v>
      </c>
      <c r="E155" s="24">
        <v>3.3</v>
      </c>
      <c r="F155" s="25">
        <v>3.0303E-2</v>
      </c>
      <c r="G155" s="21">
        <v>2228483</v>
      </c>
      <c r="H155" s="11"/>
      <c r="I155" s="11"/>
    </row>
    <row r="156" spans="2:9" ht="15" x14ac:dyDescent="0.25">
      <c r="B156" s="89" t="s">
        <v>184</v>
      </c>
      <c r="C156" s="100" t="s">
        <v>185</v>
      </c>
      <c r="D156" s="103">
        <v>10.050000000000001</v>
      </c>
      <c r="E156" s="103">
        <v>11</v>
      </c>
      <c r="F156" s="102">
        <v>-8.6363999999999996E-2</v>
      </c>
      <c r="G156" s="22">
        <v>363443</v>
      </c>
      <c r="H156" s="11"/>
      <c r="I156" s="11"/>
    </row>
    <row r="157" spans="2:9" ht="15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6073</v>
      </c>
      <c r="H157" s="11"/>
      <c r="I157" s="11"/>
    </row>
    <row r="158" spans="2:9" ht="15" x14ac:dyDescent="0.25">
      <c r="B158" s="89" t="s">
        <v>187</v>
      </c>
      <c r="C158" s="100" t="s">
        <v>188</v>
      </c>
      <c r="D158" s="103">
        <v>6.2</v>
      </c>
      <c r="E158" s="103">
        <v>6.21</v>
      </c>
      <c r="F158" s="102">
        <v>-1.6100000000000001E-3</v>
      </c>
      <c r="G158" s="22">
        <v>1558653</v>
      </c>
      <c r="H158" s="11"/>
      <c r="I158" s="11"/>
    </row>
    <row r="159" spans="2:9" ht="15" x14ac:dyDescent="0.25">
      <c r="B159" s="89" t="s">
        <v>189</v>
      </c>
      <c r="C159" s="20" t="s">
        <v>190</v>
      </c>
      <c r="D159" s="24">
        <v>2.4</v>
      </c>
      <c r="E159" s="24">
        <v>2.2999999999999998</v>
      </c>
      <c r="F159" s="25">
        <v>4.3478000000000003E-2</v>
      </c>
      <c r="G159" s="21">
        <v>9463833</v>
      </c>
      <c r="H159" s="11"/>
      <c r="I159" s="11"/>
    </row>
    <row r="160" spans="2:9" ht="15" x14ac:dyDescent="0.25">
      <c r="B160" s="89" t="s">
        <v>191</v>
      </c>
      <c r="C160" s="100" t="s">
        <v>192</v>
      </c>
      <c r="D160" s="103">
        <v>20.5</v>
      </c>
      <c r="E160" s="103">
        <v>20.5</v>
      </c>
      <c r="F160" s="102">
        <v>0</v>
      </c>
      <c r="G160" s="22">
        <v>546653</v>
      </c>
      <c r="H160" s="11"/>
      <c r="I160" s="11"/>
    </row>
    <row r="161" spans="2:9" ht="15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48911</v>
      </c>
      <c r="H161" s="11"/>
      <c r="I161" s="11"/>
    </row>
    <row r="162" spans="2:9" ht="15" x14ac:dyDescent="0.25">
      <c r="B162" s="89"/>
      <c r="C162" s="100" t="s">
        <v>194</v>
      </c>
      <c r="D162" s="103">
        <v>1.03</v>
      </c>
      <c r="E162" s="103">
        <v>1.03</v>
      </c>
      <c r="F162" s="102">
        <v>0</v>
      </c>
      <c r="G162" s="22">
        <v>7941111</v>
      </c>
      <c r="H162" s="11"/>
      <c r="I162" s="11"/>
    </row>
    <row r="163" spans="2:9" ht="15" x14ac:dyDescent="0.25">
      <c r="B163" s="89" t="s">
        <v>195</v>
      </c>
      <c r="C163" s="20" t="s">
        <v>196</v>
      </c>
      <c r="D163" s="24">
        <v>7.88</v>
      </c>
      <c r="E163" s="24">
        <v>7.88</v>
      </c>
      <c r="F163" s="25">
        <v>0</v>
      </c>
      <c r="G163" s="21">
        <v>267977</v>
      </c>
      <c r="H163" s="11"/>
      <c r="I163" s="11"/>
    </row>
    <row r="164" spans="2:9" ht="15" x14ac:dyDescent="0.25">
      <c r="B164" s="89" t="s">
        <v>197</v>
      </c>
      <c r="C164" s="100" t="s">
        <v>198</v>
      </c>
      <c r="D164" s="103">
        <v>6.55</v>
      </c>
      <c r="E164" s="103">
        <v>6.55</v>
      </c>
      <c r="F164" s="102">
        <v>0</v>
      </c>
      <c r="G164" s="22">
        <v>277247</v>
      </c>
      <c r="H164" s="11"/>
      <c r="I164" s="11"/>
    </row>
    <row r="165" spans="2:9" ht="15" x14ac:dyDescent="0.25">
      <c r="B165" s="89" t="s">
        <v>8</v>
      </c>
      <c r="C165" s="20" t="s">
        <v>199</v>
      </c>
      <c r="D165" s="24">
        <v>5.5</v>
      </c>
      <c r="E165" s="24">
        <v>5.5</v>
      </c>
      <c r="F165" s="25">
        <v>0</v>
      </c>
      <c r="G165" s="21">
        <v>1969015</v>
      </c>
      <c r="H165" s="11"/>
      <c r="I165" s="11"/>
    </row>
    <row r="166" spans="2:9" ht="15" x14ac:dyDescent="0.25">
      <c r="B166" s="89" t="s">
        <v>8</v>
      </c>
      <c r="C166" s="100" t="s">
        <v>200</v>
      </c>
      <c r="D166" s="103">
        <v>4.24</v>
      </c>
      <c r="E166" s="103">
        <v>4.25</v>
      </c>
      <c r="F166" s="102">
        <v>-2.3530000000000001E-3</v>
      </c>
      <c r="G166" s="22">
        <v>531159</v>
      </c>
      <c r="H166" s="11"/>
      <c r="I166" s="11"/>
    </row>
    <row r="167" spans="2:9" ht="15" x14ac:dyDescent="0.25">
      <c r="B167" s="89" t="s">
        <v>201</v>
      </c>
      <c r="C167" s="20" t="s">
        <v>202</v>
      </c>
      <c r="D167" s="24">
        <v>6.38</v>
      </c>
      <c r="E167" s="24">
        <v>6.5</v>
      </c>
      <c r="F167" s="25">
        <v>-1.8461999999999999E-2</v>
      </c>
      <c r="G167" s="21">
        <v>3705433</v>
      </c>
      <c r="H167" s="11"/>
      <c r="I167" s="11"/>
    </row>
    <row r="168" spans="2:9" ht="15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G292" sqref="G292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7109375" style="6" bestFit="1" customWidth="1"/>
    <col min="4" max="4" width="8.28515625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25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25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25">
      <c r="B6" s="42">
        <v>1</v>
      </c>
      <c r="C6" s="43" t="s">
        <v>168</v>
      </c>
      <c r="D6" s="44">
        <v>869</v>
      </c>
      <c r="E6" s="45">
        <v>6549835</v>
      </c>
      <c r="F6" s="46">
        <v>859.62473695902258</v>
      </c>
      <c r="G6" s="47">
        <v>5630400189</v>
      </c>
    </row>
    <row r="7" spans="1:7" ht="15" customHeight="1" x14ac:dyDescent="0.25">
      <c r="B7" s="42">
        <v>2</v>
      </c>
      <c r="C7" s="43" t="s">
        <v>10</v>
      </c>
      <c r="D7" s="44">
        <v>1480</v>
      </c>
      <c r="E7" s="45">
        <v>1520039</v>
      </c>
      <c r="F7" s="46">
        <v>1479.4514173649493</v>
      </c>
      <c r="G7" s="47">
        <v>2248823853</v>
      </c>
    </row>
    <row r="8" spans="1:7" ht="15" customHeight="1" x14ac:dyDescent="0.25">
      <c r="B8" s="42">
        <v>3</v>
      </c>
      <c r="C8" s="43" t="s">
        <v>237</v>
      </c>
      <c r="D8" s="44">
        <v>31.5</v>
      </c>
      <c r="E8" s="45">
        <v>66571538</v>
      </c>
      <c r="F8" s="46">
        <v>31.386590873114574</v>
      </c>
      <c r="G8" s="47">
        <v>2089453627</v>
      </c>
    </row>
    <row r="9" spans="1:7" ht="15" customHeight="1" x14ac:dyDescent="0.25">
      <c r="B9" s="42">
        <v>4</v>
      </c>
      <c r="C9" s="43" t="s">
        <v>238</v>
      </c>
      <c r="D9" s="44">
        <v>665</v>
      </c>
      <c r="E9" s="45">
        <v>2524101</v>
      </c>
      <c r="F9" s="46">
        <v>655.32984615116436</v>
      </c>
      <c r="G9" s="47">
        <v>1654118720</v>
      </c>
    </row>
    <row r="10" spans="1:7" ht="15" customHeight="1" x14ac:dyDescent="0.25">
      <c r="B10" s="42">
        <v>5</v>
      </c>
      <c r="C10" s="43" t="s">
        <v>239</v>
      </c>
      <c r="D10" s="44">
        <v>23.65</v>
      </c>
      <c r="E10" s="45">
        <v>68918625</v>
      </c>
      <c r="F10" s="46">
        <v>23.51671695423407</v>
      </c>
      <c r="G10" s="47">
        <v>1620739797</v>
      </c>
    </row>
    <row r="11" spans="1:7" ht="15" customHeight="1" x14ac:dyDescent="0.25">
      <c r="B11" s="42">
        <v>6</v>
      </c>
      <c r="C11" s="43" t="s">
        <v>167</v>
      </c>
      <c r="D11" s="44">
        <v>5917.2</v>
      </c>
      <c r="E11" s="45">
        <v>252808</v>
      </c>
      <c r="F11" s="46">
        <v>5883.4670421822093</v>
      </c>
      <c r="G11" s="47">
        <v>1487387536</v>
      </c>
    </row>
    <row r="12" spans="1:7" ht="15" customHeight="1" x14ac:dyDescent="0.25">
      <c r="B12" s="42">
        <v>7</v>
      </c>
      <c r="C12" s="43" t="s">
        <v>240</v>
      </c>
      <c r="D12" s="44">
        <v>515</v>
      </c>
      <c r="E12" s="45">
        <v>2713214</v>
      </c>
      <c r="F12" s="46">
        <v>537.16042634307507</v>
      </c>
      <c r="G12" s="47">
        <v>1457431189</v>
      </c>
    </row>
    <row r="13" spans="1:7" x14ac:dyDescent="0.25">
      <c r="B13" s="42">
        <v>8</v>
      </c>
      <c r="C13" s="43" t="s">
        <v>241</v>
      </c>
      <c r="D13" s="44">
        <v>65.5</v>
      </c>
      <c r="E13" s="45">
        <v>18176902</v>
      </c>
      <c r="F13" s="46">
        <v>66.069272035465673</v>
      </c>
      <c r="G13" s="47">
        <v>1200934683</v>
      </c>
    </row>
    <row r="14" spans="1:7" ht="15" customHeight="1" x14ac:dyDescent="0.25">
      <c r="B14" s="42">
        <v>9</v>
      </c>
      <c r="C14" s="43" t="s">
        <v>242</v>
      </c>
      <c r="D14" s="44">
        <v>90.65</v>
      </c>
      <c r="E14" s="45">
        <v>11549022</v>
      </c>
      <c r="F14" s="46">
        <v>91.0958817984761</v>
      </c>
      <c r="G14" s="47">
        <v>1052068343</v>
      </c>
    </row>
    <row r="15" spans="1:7" ht="15" customHeight="1" x14ac:dyDescent="0.25">
      <c r="B15" s="42">
        <v>10</v>
      </c>
      <c r="C15" s="43" t="s">
        <v>243</v>
      </c>
      <c r="D15" s="44">
        <v>180</v>
      </c>
      <c r="E15" s="45">
        <v>4075149</v>
      </c>
      <c r="F15" s="46">
        <v>180.23483857890841</v>
      </c>
      <c r="G15" s="47">
        <v>734483822.20000005</v>
      </c>
    </row>
    <row r="16" spans="1:7" ht="15" customHeight="1" x14ac:dyDescent="0.25">
      <c r="B16" s="48"/>
      <c r="C16" s="49"/>
      <c r="D16" s="50"/>
      <c r="E16" s="51">
        <v>182851233</v>
      </c>
      <c r="F16" s="52"/>
      <c r="G16" s="53">
        <v>19175841759.200001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154" sqref="F154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30.710937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2" t="s">
        <v>236</v>
      </c>
      <c r="D2" s="112"/>
      <c r="E2" s="112"/>
      <c r="F2" s="112"/>
      <c r="G2" s="112"/>
      <c r="H2" s="113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98698.001578527997</v>
      </c>
      <c r="E4" s="63">
        <v>98792.53</v>
      </c>
      <c r="F4" s="122">
        <v>9.5683774342048E-4</v>
      </c>
      <c r="G4" s="63">
        <v>62763.276924058002</v>
      </c>
      <c r="H4" s="64">
        <v>0.57254379337060612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155496.15</v>
      </c>
      <c r="E5" s="65">
        <v>155645.04999999999</v>
      </c>
      <c r="F5" s="122">
        <v>9.5666389647464101E-4</v>
      </c>
      <c r="G5" s="65">
        <v>102926.39999999999</v>
      </c>
      <c r="H5" s="64">
        <v>0.51075088607004626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4">
        <v>45957</v>
      </c>
      <c r="E7" s="115"/>
      <c r="F7" s="115"/>
      <c r="G7" s="114">
        <v>45954</v>
      </c>
      <c r="H7" s="116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7">
        <v>503003214</v>
      </c>
      <c r="E8" s="117"/>
      <c r="F8" s="117"/>
      <c r="G8" s="117">
        <v>1211625452</v>
      </c>
      <c r="H8" s="119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8">
        <v>24943178432.650002</v>
      </c>
      <c r="E9" s="118"/>
      <c r="F9" s="118"/>
      <c r="G9" s="118">
        <v>31486491930.25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7">
        <v>39972</v>
      </c>
      <c r="E10" s="117"/>
      <c r="F10" s="117"/>
      <c r="G10" s="117">
        <v>29989</v>
      </c>
      <c r="H10" s="119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7">
        <v>25</v>
      </c>
      <c r="E11" s="117"/>
      <c r="F11" s="117"/>
      <c r="G11" s="117">
        <v>34</v>
      </c>
      <c r="H11" s="119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7">
        <v>34</v>
      </c>
      <c r="E12" s="117"/>
      <c r="F12" s="117"/>
      <c r="G12" s="117">
        <v>25</v>
      </c>
      <c r="H12" s="119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244</v>
      </c>
      <c r="D14" s="72">
        <v>0.10000000000000009</v>
      </c>
      <c r="E14" s="73">
        <v>869</v>
      </c>
      <c r="F14" s="74" t="s">
        <v>249</v>
      </c>
      <c r="G14" s="75">
        <v>9.71428571428571E-2</v>
      </c>
      <c r="H14" s="94">
        <v>1.58</v>
      </c>
      <c r="I14" s="11"/>
      <c r="J14" s="11"/>
      <c r="K14" s="11"/>
      <c r="L14" s="11"/>
    </row>
    <row r="15" spans="1:12" ht="15" customHeight="1" x14ac:dyDescent="0.25">
      <c r="B15" s="56"/>
      <c r="C15" s="57" t="s">
        <v>245</v>
      </c>
      <c r="D15" s="72">
        <v>9.6666666666666679E-2</v>
      </c>
      <c r="E15" s="73">
        <v>32.9</v>
      </c>
      <c r="F15" s="74" t="s">
        <v>250</v>
      </c>
      <c r="G15" s="75">
        <v>9.6385542168674801E-2</v>
      </c>
      <c r="H15" s="94">
        <v>15</v>
      </c>
      <c r="I15" s="11"/>
      <c r="J15" s="11"/>
      <c r="K15" s="11"/>
      <c r="L15" s="11"/>
    </row>
    <row r="16" spans="1:12" ht="15" customHeight="1" x14ac:dyDescent="0.25">
      <c r="B16" s="56"/>
      <c r="C16" s="57" t="s">
        <v>246</v>
      </c>
      <c r="D16" s="72">
        <v>9.0909090909090828E-2</v>
      </c>
      <c r="E16" s="73">
        <v>0.72</v>
      </c>
      <c r="F16" s="74" t="s">
        <v>185</v>
      </c>
      <c r="G16" s="75">
        <v>8.6363636363636295E-2</v>
      </c>
      <c r="H16" s="94">
        <v>10.050000000000001</v>
      </c>
      <c r="I16" s="11"/>
      <c r="J16" s="11"/>
      <c r="K16" s="11"/>
      <c r="L16" s="11"/>
    </row>
    <row r="17" spans="2:12" ht="15" customHeight="1" x14ac:dyDescent="0.25">
      <c r="B17" s="56"/>
      <c r="C17" s="57" t="s">
        <v>247</v>
      </c>
      <c r="D17" s="72">
        <v>8.7499999999999911E-2</v>
      </c>
      <c r="E17" s="73">
        <v>43.5</v>
      </c>
      <c r="F17" s="74" t="s">
        <v>251</v>
      </c>
      <c r="G17" s="75">
        <v>6.4516129032258104E-2</v>
      </c>
      <c r="H17" s="94">
        <v>2.9</v>
      </c>
      <c r="I17" s="11"/>
      <c r="J17" s="11"/>
      <c r="K17" s="11"/>
      <c r="L17" s="11"/>
    </row>
    <row r="18" spans="2:12" ht="15" customHeight="1" x14ac:dyDescent="0.25">
      <c r="B18" s="56"/>
      <c r="C18" s="57" t="s">
        <v>248</v>
      </c>
      <c r="D18" s="72">
        <v>7.5949367088607556E-2</v>
      </c>
      <c r="E18" s="73">
        <v>4.25</v>
      </c>
      <c r="F18" s="74" t="s">
        <v>99</v>
      </c>
      <c r="G18" s="75">
        <v>5.98290598290597E-2</v>
      </c>
      <c r="H18" s="94">
        <v>1.1000000000000001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15"/>
  <sheetViews>
    <sheetView zoomScaleNormal="100" workbookViewId="0">
      <selection activeCell="E242" sqref="E242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3" spans="1:12" ht="15.75" thickBot="1" x14ac:dyDescent="0.3"/>
    <row r="4" spans="1:12" x14ac:dyDescent="0.25">
      <c r="B4" s="123" t="s">
        <v>65</v>
      </c>
      <c r="C4" s="124"/>
      <c r="D4" s="124"/>
      <c r="E4" s="125"/>
      <c r="G4" s="153" t="s">
        <v>298</v>
      </c>
      <c r="H4" s="154"/>
      <c r="I4" s="154"/>
      <c r="J4" s="155"/>
    </row>
    <row r="5" spans="1:12" ht="15.75" thickBot="1" x14ac:dyDescent="0.3">
      <c r="A5" s="58"/>
      <c r="B5" s="126" t="s">
        <v>252</v>
      </c>
      <c r="C5" s="127"/>
      <c r="D5" s="127"/>
      <c r="E5" s="128"/>
      <c r="G5" s="156" t="s">
        <v>299</v>
      </c>
      <c r="H5" s="157"/>
      <c r="I5" s="157"/>
      <c r="J5" s="158"/>
    </row>
    <row r="6" spans="1:12" x14ac:dyDescent="0.25">
      <c r="A6" s="58"/>
      <c r="B6" s="129"/>
      <c r="C6" s="130" t="s">
        <v>253</v>
      </c>
      <c r="D6" s="130" t="s">
        <v>254</v>
      </c>
      <c r="E6" s="131"/>
      <c r="G6" s="159"/>
      <c r="H6" s="160" t="s">
        <v>300</v>
      </c>
      <c r="I6" s="160" t="s">
        <v>301</v>
      </c>
      <c r="J6" s="161"/>
    </row>
    <row r="7" spans="1:12" ht="15" customHeight="1" thickBot="1" x14ac:dyDescent="0.3">
      <c r="A7" s="58"/>
      <c r="B7" s="132"/>
      <c r="C7" s="133" t="s">
        <v>255</v>
      </c>
      <c r="D7" s="133" t="s">
        <v>255</v>
      </c>
      <c r="E7" s="134"/>
      <c r="G7" s="162"/>
      <c r="H7" s="163" t="s">
        <v>255</v>
      </c>
      <c r="I7" s="163" t="s">
        <v>255</v>
      </c>
      <c r="J7" s="164"/>
    </row>
    <row r="8" spans="1:12" ht="15" customHeight="1" x14ac:dyDescent="0.25">
      <c r="A8" s="58"/>
      <c r="B8" s="135"/>
      <c r="C8" s="136"/>
      <c r="D8" s="136"/>
      <c r="E8" s="136"/>
      <c r="G8" s="165"/>
      <c r="H8" s="166"/>
      <c r="I8" s="167"/>
      <c r="J8" s="168"/>
    </row>
    <row r="9" spans="1:12" ht="15" customHeight="1" x14ac:dyDescent="0.25">
      <c r="A9" s="58"/>
      <c r="B9" s="137" t="s">
        <v>256</v>
      </c>
      <c r="C9" s="138">
        <v>2498418</v>
      </c>
      <c r="D9" s="138">
        <v>2195255</v>
      </c>
      <c r="E9" s="139">
        <f>C9/D9-1</f>
        <v>0.13809921854180951</v>
      </c>
      <c r="G9" s="169" t="s">
        <v>302</v>
      </c>
      <c r="H9" s="170">
        <v>472556.24800000002</v>
      </c>
      <c r="I9" s="170">
        <v>343445.59899999999</v>
      </c>
      <c r="J9" s="171">
        <f>H9/I9-1</f>
        <v>0.37592751042938843</v>
      </c>
    </row>
    <row r="10" spans="1:12" ht="15" customHeight="1" x14ac:dyDescent="0.25">
      <c r="A10" s="58"/>
      <c r="B10" s="137" t="s">
        <v>257</v>
      </c>
      <c r="C10" s="138">
        <v>320574</v>
      </c>
      <c r="D10" s="138">
        <v>348922</v>
      </c>
      <c r="E10" s="139">
        <f>C10/D10-1</f>
        <v>-8.1244518832289114E-2</v>
      </c>
      <c r="G10" s="172" t="s">
        <v>303</v>
      </c>
      <c r="H10" s="173">
        <v>-311644.95199999999</v>
      </c>
      <c r="I10" s="173">
        <v>-248579.62100000001</v>
      </c>
      <c r="J10" s="171"/>
    </row>
    <row r="11" spans="1:12" ht="15" customHeight="1" thickBot="1" x14ac:dyDescent="0.3">
      <c r="A11" s="58"/>
      <c r="B11" s="135" t="s">
        <v>258</v>
      </c>
      <c r="C11" s="138">
        <v>-104658</v>
      </c>
      <c r="D11" s="138">
        <v>-67595</v>
      </c>
      <c r="E11" s="140"/>
      <c r="G11" s="169" t="s">
        <v>304</v>
      </c>
      <c r="H11" s="170">
        <v>74213.445999999996</v>
      </c>
      <c r="I11" s="170">
        <v>-154552.76699999999</v>
      </c>
      <c r="J11" s="171">
        <f>(H11/I11-1)</f>
        <v>-1.4801819303565105</v>
      </c>
    </row>
    <row r="12" spans="1:12" ht="15" customHeight="1" thickBot="1" x14ac:dyDescent="0.3">
      <c r="B12" s="141" t="s">
        <v>259</v>
      </c>
      <c r="C12" s="142">
        <f>SUM(C10:C11)</f>
        <v>215916</v>
      </c>
      <c r="D12" s="142">
        <f>SUM(D10:D11)</f>
        <v>281327</v>
      </c>
      <c r="E12" s="143">
        <f>C12/D12-1</f>
        <v>-0.23250878870495895</v>
      </c>
      <c r="G12" s="172" t="s">
        <v>258</v>
      </c>
      <c r="H12" s="173">
        <v>-16388.138999999999</v>
      </c>
      <c r="I12" s="173">
        <v>41737.957000000002</v>
      </c>
      <c r="J12" s="171"/>
    </row>
    <row r="13" spans="1:12" ht="15.75" thickBot="1" x14ac:dyDescent="0.3">
      <c r="B13" s="141" t="s">
        <v>260</v>
      </c>
      <c r="C13" s="144" t="str">
        <f>C6</f>
        <v>H1 2025</v>
      </c>
      <c r="D13" s="144" t="s">
        <v>261</v>
      </c>
      <c r="E13" s="140"/>
      <c r="G13" s="169" t="s">
        <v>305</v>
      </c>
      <c r="H13" s="174">
        <f>SUM(H11:H12)</f>
        <v>57825.307000000001</v>
      </c>
      <c r="I13" s="174">
        <f>SUM(I11:I12)</f>
        <v>-112814.81</v>
      </c>
      <c r="J13" s="175">
        <f>(H13/I13-1)</f>
        <v>-1.5125684030314814</v>
      </c>
    </row>
    <row r="14" spans="1:12" ht="15" customHeight="1" thickBot="1" x14ac:dyDescent="0.3">
      <c r="B14" s="145" t="s">
        <v>262</v>
      </c>
      <c r="C14" s="146"/>
      <c r="D14" s="146"/>
      <c r="E14" s="140"/>
      <c r="G14" s="176" t="s">
        <v>260</v>
      </c>
      <c r="H14" s="170" t="str">
        <f>H6</f>
        <v>9M 2025</v>
      </c>
      <c r="I14" s="170" t="s">
        <v>261</v>
      </c>
      <c r="J14" s="177"/>
    </row>
    <row r="15" spans="1:12" ht="15" customHeight="1" x14ac:dyDescent="0.25">
      <c r="B15" s="147" t="s">
        <v>263</v>
      </c>
      <c r="C15" s="148">
        <v>5747860</v>
      </c>
      <c r="D15" s="148">
        <v>5220929</v>
      </c>
      <c r="E15" s="149">
        <f t="shared" ref="E15:E32" si="0">C15/D15-1</f>
        <v>0.10092667416086298</v>
      </c>
      <c r="G15" s="178" t="s">
        <v>262</v>
      </c>
      <c r="H15" s="170"/>
      <c r="I15" s="170"/>
      <c r="J15" s="171"/>
    </row>
    <row r="16" spans="1:12" ht="15" customHeight="1" x14ac:dyDescent="0.25">
      <c r="B16" s="147" t="s">
        <v>264</v>
      </c>
      <c r="C16" s="148">
        <v>50820</v>
      </c>
      <c r="D16" s="148">
        <v>37327</v>
      </c>
      <c r="E16" s="149">
        <f t="shared" si="0"/>
        <v>0.36148096552093656</v>
      </c>
      <c r="G16" s="178" t="s">
        <v>306</v>
      </c>
      <c r="H16" s="173"/>
      <c r="I16" s="173"/>
      <c r="J16" s="171"/>
    </row>
    <row r="17" spans="2:10" ht="15" customHeight="1" x14ac:dyDescent="0.25">
      <c r="B17" s="147" t="s">
        <v>265</v>
      </c>
      <c r="C17" s="148">
        <v>1179413</v>
      </c>
      <c r="D17" s="148">
        <v>207031</v>
      </c>
      <c r="E17" s="149">
        <f t="shared" si="0"/>
        <v>4.6967941999024303</v>
      </c>
      <c r="G17" s="179" t="s">
        <v>307</v>
      </c>
      <c r="H17" s="173">
        <v>331298.03200000001</v>
      </c>
      <c r="I17" s="173">
        <v>287581.28600000002</v>
      </c>
      <c r="J17" s="180">
        <f>H17/I17-1</f>
        <v>0.1520152670852164</v>
      </c>
    </row>
    <row r="18" spans="2:10" ht="15" customHeight="1" x14ac:dyDescent="0.25">
      <c r="B18" s="147" t="s">
        <v>266</v>
      </c>
      <c r="C18" s="148">
        <v>2104194</v>
      </c>
      <c r="D18" s="148">
        <v>1507614</v>
      </c>
      <c r="E18" s="149">
        <f t="shared" si="0"/>
        <v>0.39571136909049653</v>
      </c>
      <c r="G18" s="179" t="s">
        <v>308</v>
      </c>
      <c r="H18" s="173">
        <v>30308.719000000001</v>
      </c>
      <c r="I18" s="173">
        <v>29264.685000000001</v>
      </c>
      <c r="J18" s="180">
        <f>H18/I18-1</f>
        <v>3.5675559125273315E-2</v>
      </c>
    </row>
    <row r="19" spans="2:10" x14ac:dyDescent="0.25">
      <c r="B19" s="147" t="s">
        <v>267</v>
      </c>
      <c r="C19" s="148">
        <v>2052261</v>
      </c>
      <c r="D19" s="148">
        <v>1579947</v>
      </c>
      <c r="E19" s="149">
        <f t="shared" si="0"/>
        <v>0.29894293922517656</v>
      </c>
      <c r="G19" s="179" t="s">
        <v>277</v>
      </c>
      <c r="H19" s="173">
        <v>8727.5920000000006</v>
      </c>
      <c r="I19" s="173">
        <v>8711.73</v>
      </c>
      <c r="J19" s="180">
        <f>H19/I19-1</f>
        <v>1.8207634993281374E-3</v>
      </c>
    </row>
    <row r="20" spans="2:10" x14ac:dyDescent="0.25">
      <c r="B20" s="147" t="s">
        <v>268</v>
      </c>
      <c r="C20" s="148">
        <v>11154116</v>
      </c>
      <c r="D20" s="148">
        <v>11487710</v>
      </c>
      <c r="E20" s="149">
        <f t="shared" si="0"/>
        <v>-2.9039207988363236E-2</v>
      </c>
      <c r="G20" s="179" t="s">
        <v>309</v>
      </c>
      <c r="H20" s="173">
        <v>54657.182000000001</v>
      </c>
      <c r="I20" s="173">
        <v>63736.315000000002</v>
      </c>
      <c r="J20" s="180">
        <f>H20/I20-1</f>
        <v>-0.14244835146180013</v>
      </c>
    </row>
    <row r="21" spans="2:10" x14ac:dyDescent="0.25">
      <c r="B21" s="147" t="s">
        <v>269</v>
      </c>
      <c r="C21" s="148">
        <v>523591</v>
      </c>
      <c r="D21" s="148">
        <v>1591754</v>
      </c>
      <c r="E21" s="149">
        <f t="shared" si="0"/>
        <v>-0.67106035229061778</v>
      </c>
      <c r="G21" s="178" t="s">
        <v>306</v>
      </c>
      <c r="H21" s="170">
        <f>SUM(H17:H20)</f>
        <v>424991.52500000002</v>
      </c>
      <c r="I21" s="170">
        <f>SUM(I17:I20)</f>
        <v>389294.016</v>
      </c>
      <c r="J21" s="171">
        <f>H21/I21-1</f>
        <v>9.1698067611704515E-2</v>
      </c>
    </row>
    <row r="22" spans="2:10" x14ac:dyDescent="0.25">
      <c r="B22" s="147" t="s">
        <v>270</v>
      </c>
      <c r="C22" s="148">
        <v>11162784</v>
      </c>
      <c r="D22" s="148">
        <v>11343195</v>
      </c>
      <c r="E22" s="149">
        <f t="shared" si="0"/>
        <v>-1.590477815112934E-2</v>
      </c>
      <c r="G22" s="179"/>
      <c r="H22" s="170"/>
      <c r="I22" s="170"/>
      <c r="J22" s="171"/>
    </row>
    <row r="23" spans="2:10" x14ac:dyDescent="0.25">
      <c r="B23" s="147" t="s">
        <v>271</v>
      </c>
      <c r="C23" s="148">
        <v>437</v>
      </c>
      <c r="D23" s="148">
        <v>437</v>
      </c>
      <c r="E23" s="149">
        <f t="shared" si="0"/>
        <v>0</v>
      </c>
      <c r="G23" s="178" t="s">
        <v>310</v>
      </c>
      <c r="H23" s="173"/>
      <c r="I23" s="173"/>
      <c r="J23" s="180"/>
    </row>
    <row r="24" spans="2:10" x14ac:dyDescent="0.25">
      <c r="B24" s="147" t="s">
        <v>272</v>
      </c>
      <c r="C24" s="148">
        <v>6889663</v>
      </c>
      <c r="D24" s="148">
        <v>7061178</v>
      </c>
      <c r="E24" s="149">
        <f t="shared" si="0"/>
        <v>-2.4289856451713887E-2</v>
      </c>
      <c r="G24" s="179" t="s">
        <v>311</v>
      </c>
      <c r="H24" s="173">
        <v>107066.467</v>
      </c>
      <c r="I24" s="173">
        <v>89704.444000000003</v>
      </c>
      <c r="J24" s="180">
        <f>H24/I24-1</f>
        <v>0.1935469663019147</v>
      </c>
    </row>
    <row r="25" spans="2:10" x14ac:dyDescent="0.25">
      <c r="B25" s="147" t="s">
        <v>273</v>
      </c>
      <c r="C25" s="148">
        <v>15594</v>
      </c>
      <c r="D25" s="148">
        <v>14482</v>
      </c>
      <c r="E25" s="149">
        <f t="shared" si="0"/>
        <v>7.6784974451042709E-2</v>
      </c>
      <c r="G25" s="179" t="s">
        <v>312</v>
      </c>
      <c r="H25" s="173">
        <v>93202.078999999998</v>
      </c>
      <c r="I25" s="173">
        <v>108683.027</v>
      </c>
      <c r="J25" s="180">
        <f>H25/I25-1</f>
        <v>-0.14244126638099619</v>
      </c>
    </row>
    <row r="26" spans="2:10" x14ac:dyDescent="0.25">
      <c r="B26" s="147" t="s">
        <v>274</v>
      </c>
      <c r="C26" s="148">
        <v>2652</v>
      </c>
      <c r="D26" s="148">
        <v>4106</v>
      </c>
      <c r="E26" s="149">
        <f t="shared" si="0"/>
        <v>-0.35411592791037505</v>
      </c>
      <c r="G26" s="179" t="s">
        <v>270</v>
      </c>
      <c r="H26" s="173">
        <v>0</v>
      </c>
      <c r="I26" s="173">
        <v>30946.236000000001</v>
      </c>
      <c r="J26" s="180">
        <v>1</v>
      </c>
    </row>
    <row r="27" spans="2:10" x14ac:dyDescent="0.25">
      <c r="B27" s="147" t="s">
        <v>275</v>
      </c>
      <c r="C27" s="148">
        <v>10314</v>
      </c>
      <c r="D27" s="148">
        <v>9746</v>
      </c>
      <c r="E27" s="149">
        <f t="shared" si="0"/>
        <v>5.8280320131335994E-2</v>
      </c>
      <c r="G27" s="179" t="s">
        <v>313</v>
      </c>
      <c r="H27" s="173">
        <v>87934.525999999998</v>
      </c>
      <c r="I27" s="173">
        <v>109038.307</v>
      </c>
      <c r="J27" s="180">
        <f>H27/I27-1</f>
        <v>-0.19354465032183599</v>
      </c>
    </row>
    <row r="28" spans="2:10" x14ac:dyDescent="0.25">
      <c r="B28" s="147" t="s">
        <v>276</v>
      </c>
      <c r="C28" s="148">
        <v>930405</v>
      </c>
      <c r="D28" s="148">
        <v>857895</v>
      </c>
      <c r="E28" s="149">
        <f t="shared" si="0"/>
        <v>8.4520832969069648E-2</v>
      </c>
      <c r="G28" s="179" t="s">
        <v>314</v>
      </c>
      <c r="H28" s="173">
        <v>0</v>
      </c>
      <c r="I28" s="173">
        <v>206.267</v>
      </c>
      <c r="J28" s="180">
        <f>H28/I28-1</f>
        <v>-1</v>
      </c>
    </row>
    <row r="29" spans="2:10" x14ac:dyDescent="0.25">
      <c r="B29" s="147" t="s">
        <v>277</v>
      </c>
      <c r="C29" s="148">
        <v>414855</v>
      </c>
      <c r="D29" s="148">
        <v>365173</v>
      </c>
      <c r="E29" s="149">
        <f t="shared" si="0"/>
        <v>0.13605058424363237</v>
      </c>
      <c r="G29" s="178" t="s">
        <v>315</v>
      </c>
      <c r="H29" s="170">
        <f>SUM(H24:H28)</f>
        <v>288203.07199999999</v>
      </c>
      <c r="I29" s="170">
        <f>SUM(I24:I28)</f>
        <v>338578.28100000002</v>
      </c>
      <c r="J29" s="171">
        <f>H29/I29-1</f>
        <v>-0.14878452584499957</v>
      </c>
    </row>
    <row r="30" spans="2:10" x14ac:dyDescent="0.25">
      <c r="B30" s="147" t="s">
        <v>278</v>
      </c>
      <c r="C30" s="148">
        <v>97394</v>
      </c>
      <c r="D30" s="148">
        <v>116366</v>
      </c>
      <c r="E30" s="149">
        <f t="shared" si="0"/>
        <v>-0.16303731330457349</v>
      </c>
      <c r="G30" s="178" t="s">
        <v>280</v>
      </c>
      <c r="H30" s="170">
        <f>H29+H21</f>
        <v>713194.59700000007</v>
      </c>
      <c r="I30" s="170">
        <f>I29+I21</f>
        <v>727872.29700000002</v>
      </c>
      <c r="J30" s="171">
        <f>H30/I30-1</f>
        <v>-2.016521312941244E-2</v>
      </c>
    </row>
    <row r="31" spans="2:10" x14ac:dyDescent="0.25">
      <c r="B31" s="147" t="s">
        <v>279</v>
      </c>
      <c r="C31" s="148">
        <v>110756</v>
      </c>
      <c r="D31" s="148">
        <v>93125</v>
      </c>
      <c r="E31" s="149">
        <f t="shared" si="0"/>
        <v>0.18932617449664435</v>
      </c>
      <c r="G31" s="178"/>
      <c r="H31" s="170"/>
      <c r="I31" s="170"/>
      <c r="J31" s="171"/>
    </row>
    <row r="32" spans="2:10" x14ac:dyDescent="0.25">
      <c r="B32" s="145" t="s">
        <v>280</v>
      </c>
      <c r="C32" s="150">
        <f>SUM(C15:C31)</f>
        <v>42447109</v>
      </c>
      <c r="D32" s="150">
        <f>SUM(D15:D31)</f>
        <v>41498015</v>
      </c>
      <c r="E32" s="139">
        <f t="shared" si="0"/>
        <v>2.2870828881815131E-2</v>
      </c>
      <c r="G32" s="178"/>
      <c r="H32" s="170"/>
      <c r="I32" s="170"/>
      <c r="J32" s="171"/>
    </row>
    <row r="33" spans="2:10" x14ac:dyDescent="0.25">
      <c r="B33" s="145"/>
      <c r="C33" s="150"/>
      <c r="D33" s="150"/>
      <c r="E33" s="140"/>
      <c r="G33" s="178" t="s">
        <v>316</v>
      </c>
      <c r="H33" s="170"/>
      <c r="I33" s="170"/>
      <c r="J33" s="171"/>
    </row>
    <row r="34" spans="2:10" x14ac:dyDescent="0.25">
      <c r="B34" s="145" t="s">
        <v>281</v>
      </c>
      <c r="C34" s="150"/>
      <c r="D34" s="150"/>
      <c r="E34" s="140"/>
      <c r="G34" s="179" t="s">
        <v>317</v>
      </c>
      <c r="H34" s="173">
        <v>21576.382000000001</v>
      </c>
      <c r="I34" s="173">
        <v>20949.151000000002</v>
      </c>
      <c r="J34" s="180">
        <f>H34/I34-1</f>
        <v>2.9940640553882014E-2</v>
      </c>
    </row>
    <row r="35" spans="2:10" x14ac:dyDescent="0.25">
      <c r="B35" s="147" t="s">
        <v>282</v>
      </c>
      <c r="C35" s="148">
        <v>4939183</v>
      </c>
      <c r="D35" s="148">
        <v>9308256</v>
      </c>
      <c r="E35" s="149">
        <f t="shared" ref="E35:E44" si="1">C35/D35-1</f>
        <v>-0.46937611084181607</v>
      </c>
      <c r="G35" s="179" t="s">
        <v>318</v>
      </c>
      <c r="H35" s="173">
        <v>1148.4000000000001</v>
      </c>
      <c r="I35" s="173">
        <v>1780.307</v>
      </c>
      <c r="J35" s="180">
        <f>H35/I35-1</f>
        <v>-0.35494271493624407</v>
      </c>
    </row>
    <row r="36" spans="2:10" x14ac:dyDescent="0.25">
      <c r="B36" s="147" t="s">
        <v>283</v>
      </c>
      <c r="C36" s="148">
        <v>22904628</v>
      </c>
      <c r="D36" s="148">
        <v>22524925</v>
      </c>
      <c r="E36" s="149">
        <f t="shared" si="1"/>
        <v>1.6857015062203384E-2</v>
      </c>
      <c r="G36" s="178" t="s">
        <v>319</v>
      </c>
      <c r="H36" s="170">
        <f>SUM(H34:H35)</f>
        <v>22724.782000000003</v>
      </c>
      <c r="I36" s="170">
        <f>SUM(I34:I35)</f>
        <v>22729.458000000002</v>
      </c>
      <c r="J36" s="171">
        <f>H36/I36-1</f>
        <v>-2.0572421920483919E-4</v>
      </c>
    </row>
    <row r="37" spans="2:10" x14ac:dyDescent="0.25">
      <c r="B37" s="147" t="s">
        <v>266</v>
      </c>
      <c r="C37" s="148">
        <v>604075</v>
      </c>
      <c r="D37" s="148">
        <v>114767</v>
      </c>
      <c r="E37" s="149">
        <f t="shared" si="1"/>
        <v>4.263490376153424</v>
      </c>
      <c r="G37" s="179"/>
      <c r="H37" s="170"/>
      <c r="I37" s="170"/>
      <c r="J37" s="171"/>
    </row>
    <row r="38" spans="2:10" x14ac:dyDescent="0.25">
      <c r="B38" s="147" t="s">
        <v>284</v>
      </c>
      <c r="C38" s="148">
        <v>82452</v>
      </c>
      <c r="D38" s="148">
        <v>98061</v>
      </c>
      <c r="E38" s="149">
        <f t="shared" si="1"/>
        <v>-0.15917643099703249</v>
      </c>
      <c r="G38" s="178" t="s">
        <v>320</v>
      </c>
      <c r="H38" s="173"/>
      <c r="I38" s="173"/>
      <c r="J38" s="180"/>
    </row>
    <row r="39" spans="2:10" x14ac:dyDescent="0.25">
      <c r="B39" s="147" t="s">
        <v>285</v>
      </c>
      <c r="C39" s="148">
        <v>6747080</v>
      </c>
      <c r="D39" s="148">
        <v>2246377</v>
      </c>
      <c r="E39" s="149">
        <f t="shared" si="1"/>
        <v>2.0035385867999893</v>
      </c>
      <c r="G39" s="179" t="s">
        <v>321</v>
      </c>
      <c r="H39" s="173">
        <v>165687.81400000001</v>
      </c>
      <c r="I39" s="173">
        <v>241144.45199999999</v>
      </c>
      <c r="J39" s="180">
        <f t="shared" ref="J39:J43" si="2">H39/I39-1</f>
        <v>-0.31291052883107584</v>
      </c>
    </row>
    <row r="40" spans="2:10" x14ac:dyDescent="0.25">
      <c r="B40" s="147" t="s">
        <v>286</v>
      </c>
      <c r="C40" s="148">
        <v>25253</v>
      </c>
      <c r="D40" s="148">
        <v>41793</v>
      </c>
      <c r="E40" s="149">
        <f t="shared" si="1"/>
        <v>-0.39576005551168858</v>
      </c>
      <c r="G40" s="179" t="s">
        <v>317</v>
      </c>
      <c r="H40" s="173">
        <v>11893.18</v>
      </c>
      <c r="I40" s="173">
        <v>11547.442999999999</v>
      </c>
      <c r="J40" s="180">
        <f t="shared" si="2"/>
        <v>2.9940567794965567E-2</v>
      </c>
    </row>
    <row r="41" spans="2:10" x14ac:dyDescent="0.25">
      <c r="B41" s="147" t="s">
        <v>287</v>
      </c>
      <c r="C41" s="148">
        <v>1343048</v>
      </c>
      <c r="D41" s="148">
        <v>989630</v>
      </c>
      <c r="E41" s="149">
        <f t="shared" si="1"/>
        <v>0.35712134838272891</v>
      </c>
      <c r="G41" s="179" t="s">
        <v>284</v>
      </c>
      <c r="H41" s="173">
        <v>6149.4380000000001</v>
      </c>
      <c r="I41" s="173">
        <v>3536.8670000000002</v>
      </c>
      <c r="J41" s="180">
        <f t="shared" si="2"/>
        <v>0.73866814895782063</v>
      </c>
    </row>
    <row r="42" spans="2:10" x14ac:dyDescent="0.25">
      <c r="B42" s="147" t="s">
        <v>288</v>
      </c>
      <c r="C42" s="148">
        <v>1955574</v>
      </c>
      <c r="D42" s="148">
        <v>2402362</v>
      </c>
      <c r="E42" s="149">
        <f t="shared" si="1"/>
        <v>-0.1859786326956554</v>
      </c>
      <c r="G42" s="178" t="s">
        <v>323</v>
      </c>
      <c r="H42" s="170">
        <f>SUM(H39:H41)</f>
        <v>183730.432</v>
      </c>
      <c r="I42" s="170">
        <f>SUM(I39:I41)</f>
        <v>256228.76199999999</v>
      </c>
      <c r="J42" s="180">
        <f t="shared" si="2"/>
        <v>-0.28294376257416409</v>
      </c>
    </row>
    <row r="43" spans="2:10" x14ac:dyDescent="0.25">
      <c r="B43" s="147" t="s">
        <v>289</v>
      </c>
      <c r="C43" s="148">
        <v>11415</v>
      </c>
      <c r="D43" s="148">
        <v>11665</v>
      </c>
      <c r="E43" s="149">
        <f t="shared" si="1"/>
        <v>-2.1431633090441493E-2</v>
      </c>
      <c r="G43" s="178" t="s">
        <v>290</v>
      </c>
      <c r="H43" s="170">
        <f>H36+H42</f>
        <v>206455.21400000001</v>
      </c>
      <c r="I43" s="170">
        <f>I36+I42</f>
        <v>278958.21999999997</v>
      </c>
      <c r="J43" s="171">
        <f t="shared" si="2"/>
        <v>-0.25990632575731221</v>
      </c>
    </row>
    <row r="44" spans="2:10" x14ac:dyDescent="0.25">
      <c r="B44" s="145" t="s">
        <v>290</v>
      </c>
      <c r="C44" s="150">
        <f>SUM(C35:C43)</f>
        <v>38612708</v>
      </c>
      <c r="D44" s="150">
        <f>SUM(D35:D43)</f>
        <v>37737836</v>
      </c>
      <c r="E44" s="139">
        <f t="shared" si="1"/>
        <v>2.318288732825069E-2</v>
      </c>
      <c r="G44" s="179"/>
      <c r="H44" s="173"/>
      <c r="I44" s="173"/>
      <c r="J44" s="180"/>
    </row>
    <row r="45" spans="2:10" x14ac:dyDescent="0.25">
      <c r="B45" s="145"/>
      <c r="C45" s="150"/>
      <c r="D45" s="150"/>
      <c r="E45" s="140"/>
      <c r="G45" s="178" t="s">
        <v>291</v>
      </c>
      <c r="H45" s="173"/>
      <c r="I45" s="173"/>
      <c r="J45" s="171"/>
    </row>
    <row r="46" spans="2:10" x14ac:dyDescent="0.25">
      <c r="B46" s="145" t="s">
        <v>291</v>
      </c>
      <c r="C46" s="150"/>
      <c r="D46" s="150"/>
      <c r="E46" s="140"/>
      <c r="G46" s="179" t="s">
        <v>292</v>
      </c>
      <c r="H46" s="173">
        <v>16259.625</v>
      </c>
      <c r="I46" s="173">
        <v>16259.625</v>
      </c>
      <c r="J46" s="180">
        <f>H46/I46-1</f>
        <v>0</v>
      </c>
    </row>
    <row r="47" spans="2:10" x14ac:dyDescent="0.25">
      <c r="B47" s="147" t="s">
        <v>292</v>
      </c>
      <c r="C47" s="148">
        <v>594903</v>
      </c>
      <c r="D47" s="148">
        <v>594903</v>
      </c>
      <c r="E47" s="149">
        <f t="shared" ref="E47:E52" si="3">C47/D47-1</f>
        <v>0</v>
      </c>
      <c r="G47" s="179" t="s">
        <v>324</v>
      </c>
      <c r="H47" s="173">
        <v>673192.57400000002</v>
      </c>
      <c r="I47" s="173">
        <v>673192.57400000002</v>
      </c>
      <c r="J47" s="180">
        <f>H47/I47-1</f>
        <v>0</v>
      </c>
    </row>
    <row r="48" spans="2:10" x14ac:dyDescent="0.25">
      <c r="B48" s="147" t="s">
        <v>293</v>
      </c>
      <c r="C48" s="148">
        <v>206355</v>
      </c>
      <c r="D48" s="148">
        <v>206355</v>
      </c>
      <c r="E48" s="149">
        <f t="shared" si="3"/>
        <v>0</v>
      </c>
      <c r="G48" s="179" t="s">
        <v>325</v>
      </c>
      <c r="H48" s="173">
        <v>1360.7560000000001</v>
      </c>
      <c r="I48" s="173">
        <v>1360.7560000000001</v>
      </c>
      <c r="J48" s="180">
        <f>H48/I48-1</f>
        <v>0</v>
      </c>
    </row>
    <row r="49" spans="2:10" x14ac:dyDescent="0.25">
      <c r="B49" s="147" t="s">
        <v>294</v>
      </c>
      <c r="C49" s="148">
        <v>1356366</v>
      </c>
      <c r="D49" s="148">
        <v>1144483</v>
      </c>
      <c r="E49" s="149">
        <f t="shared" si="3"/>
        <v>0.18513424838988435</v>
      </c>
      <c r="G49" s="179" t="s">
        <v>326</v>
      </c>
      <c r="H49" s="173">
        <v>47.543999999999997</v>
      </c>
      <c r="I49" s="173">
        <v>47.543999999999997</v>
      </c>
      <c r="J49" s="180">
        <f>H49/I49-1</f>
        <v>0</v>
      </c>
    </row>
    <row r="50" spans="2:10" ht="15.75" thickBot="1" x14ac:dyDescent="0.3">
      <c r="B50" s="147" t="s">
        <v>295</v>
      </c>
      <c r="C50" s="148">
        <v>1418018</v>
      </c>
      <c r="D50" s="148">
        <v>1598554</v>
      </c>
      <c r="E50" s="149">
        <f t="shared" si="3"/>
        <v>-0.11293706687418759</v>
      </c>
      <c r="G50" s="179" t="s">
        <v>294</v>
      </c>
      <c r="H50" s="173">
        <v>-184121.11600000001</v>
      </c>
      <c r="I50" s="173">
        <v>-241946.42199999999</v>
      </c>
      <c r="J50" s="180">
        <f>H50/I50-1</f>
        <v>-0.23900045936616487</v>
      </c>
    </row>
    <row r="51" spans="2:10" ht="15.75" thickBot="1" x14ac:dyDescent="0.3">
      <c r="B51" s="147" t="s">
        <v>296</v>
      </c>
      <c r="C51" s="148">
        <v>258759</v>
      </c>
      <c r="D51" s="148">
        <v>215884</v>
      </c>
      <c r="E51" s="149">
        <f t="shared" si="3"/>
        <v>0.19860202701450769</v>
      </c>
      <c r="G51" s="181" t="s">
        <v>297</v>
      </c>
      <c r="H51" s="174">
        <f>SUM(H46:H50)</f>
        <v>506739.38300000003</v>
      </c>
      <c r="I51" s="174">
        <f>SUM(I46:I50)</f>
        <v>448914.07700000005</v>
      </c>
      <c r="J51" s="175">
        <f>H51/I51-1</f>
        <v>0.12881152310133492</v>
      </c>
    </row>
    <row r="52" spans="2:10" ht="15.75" thickBot="1" x14ac:dyDescent="0.3">
      <c r="B52" s="151" t="s">
        <v>297</v>
      </c>
      <c r="C52" s="152">
        <f>SUM(C47:C51)</f>
        <v>3834401</v>
      </c>
      <c r="D52" s="152">
        <f>SUM(D47:D51)</f>
        <v>3760179</v>
      </c>
      <c r="E52" s="143">
        <f t="shared" si="3"/>
        <v>1.9738953916821567E-2</v>
      </c>
    </row>
    <row r="53" spans="2:10" ht="15.75" thickBot="1" x14ac:dyDescent="0.3"/>
    <row r="54" spans="2:10" x14ac:dyDescent="0.25">
      <c r="B54" s="182" t="s">
        <v>327</v>
      </c>
      <c r="C54" s="182"/>
      <c r="D54" s="182"/>
      <c r="E54" s="183"/>
    </row>
    <row r="55" spans="2:10" ht="15.75" thickBot="1" x14ac:dyDescent="0.3">
      <c r="B55" s="184" t="s">
        <v>328</v>
      </c>
      <c r="C55" s="184"/>
      <c r="D55" s="184"/>
      <c r="E55" s="185"/>
    </row>
    <row r="56" spans="2:10" x14ac:dyDescent="0.25">
      <c r="B56" s="186"/>
      <c r="C56" s="187" t="s">
        <v>300</v>
      </c>
      <c r="D56" s="187" t="s">
        <v>301</v>
      </c>
      <c r="E56" s="188"/>
    </row>
    <row r="57" spans="2:10" ht="15.75" thickBot="1" x14ac:dyDescent="0.3">
      <c r="B57" s="189"/>
      <c r="C57" s="190" t="s">
        <v>255</v>
      </c>
      <c r="D57" s="190" t="s">
        <v>255</v>
      </c>
      <c r="E57" s="191"/>
    </row>
    <row r="58" spans="2:10" x14ac:dyDescent="0.25">
      <c r="B58" s="192"/>
      <c r="C58" s="193"/>
      <c r="D58" s="193"/>
      <c r="E58" s="194"/>
    </row>
    <row r="59" spans="2:10" x14ac:dyDescent="0.25">
      <c r="B59" s="195" t="s">
        <v>302</v>
      </c>
      <c r="C59" s="196">
        <v>413434.897</v>
      </c>
      <c r="D59" s="196">
        <v>297663.72399999999</v>
      </c>
      <c r="E59" s="197">
        <f>C59/D59-1</f>
        <v>0.38893275755698076</v>
      </c>
    </row>
    <row r="60" spans="2:10" x14ac:dyDescent="0.25">
      <c r="B60" s="198" t="s">
        <v>303</v>
      </c>
      <c r="C60" s="199">
        <v>-216835.90299999999</v>
      </c>
      <c r="D60" s="199">
        <v>-164812.755</v>
      </c>
      <c r="E60" s="197"/>
    </row>
    <row r="61" spans="2:10" x14ac:dyDescent="0.25">
      <c r="B61" s="195" t="s">
        <v>329</v>
      </c>
      <c r="C61" s="196">
        <v>124515.811</v>
      </c>
      <c r="D61" s="196">
        <v>105485.345</v>
      </c>
      <c r="E61" s="197">
        <f>C61/D61-1</f>
        <v>0.18040862453452666</v>
      </c>
    </row>
    <row r="62" spans="2:10" ht="15.75" thickBot="1" x14ac:dyDescent="0.3">
      <c r="B62" s="198" t="s">
        <v>258</v>
      </c>
      <c r="C62" s="199">
        <v>-33106.904000000002</v>
      </c>
      <c r="D62" s="199">
        <v>-29576.561000000002</v>
      </c>
      <c r="E62" s="197"/>
    </row>
    <row r="63" spans="2:10" ht="15.75" thickBot="1" x14ac:dyDescent="0.3">
      <c r="B63" s="200" t="s">
        <v>330</v>
      </c>
      <c r="C63" s="201">
        <f>SUM(C61:C62)</f>
        <v>91408.907000000007</v>
      </c>
      <c r="D63" s="201">
        <f>SUM(D61:D62)</f>
        <v>75908.784</v>
      </c>
      <c r="E63" s="202">
        <f>C63/D63-1</f>
        <v>0.20419406270557583</v>
      </c>
    </row>
    <row r="64" spans="2:10" x14ac:dyDescent="0.25">
      <c r="B64" s="203" t="s">
        <v>331</v>
      </c>
      <c r="C64" s="204"/>
      <c r="D64" s="196"/>
      <c r="E64" s="197"/>
    </row>
    <row r="65" spans="2:5" x14ac:dyDescent="0.25">
      <c r="B65" s="195" t="s">
        <v>332</v>
      </c>
      <c r="C65" s="204">
        <v>54291.705000000002</v>
      </c>
      <c r="D65" s="196">
        <v>44874.79</v>
      </c>
      <c r="E65" s="205">
        <f>(C65/D65-1)</f>
        <v>0.2098486700439155</v>
      </c>
    </row>
    <row r="66" spans="2:5" ht="15.75" thickBot="1" x14ac:dyDescent="0.3">
      <c r="B66" s="206" t="s">
        <v>333</v>
      </c>
      <c r="C66" s="207">
        <f>C63-C65</f>
        <v>37117.202000000005</v>
      </c>
      <c r="D66" s="207">
        <f>D63-D65</f>
        <v>31033.993999999999</v>
      </c>
      <c r="E66" s="208">
        <f>C66/D66-1</f>
        <v>0.19601756705888418</v>
      </c>
    </row>
    <row r="67" spans="2:5" ht="15.75" thickBot="1" x14ac:dyDescent="0.3">
      <c r="B67" s="209" t="s">
        <v>260</v>
      </c>
      <c r="C67" s="196" t="str">
        <f>C56</f>
        <v>9M 2025</v>
      </c>
      <c r="D67" s="196" t="s">
        <v>261</v>
      </c>
      <c r="E67" s="197"/>
    </row>
    <row r="68" spans="2:5" x14ac:dyDescent="0.25">
      <c r="B68" s="210" t="s">
        <v>262</v>
      </c>
      <c r="C68" s="199"/>
      <c r="D68" s="199"/>
      <c r="E68" s="197"/>
    </row>
    <row r="69" spans="2:5" x14ac:dyDescent="0.25">
      <c r="B69" s="210" t="s">
        <v>306</v>
      </c>
      <c r="C69" s="199"/>
      <c r="D69" s="199"/>
      <c r="E69" s="211"/>
    </row>
    <row r="70" spans="2:5" x14ac:dyDescent="0.25">
      <c r="B70" s="212" t="s">
        <v>307</v>
      </c>
      <c r="C70" s="199">
        <v>318995.17300000001</v>
      </c>
      <c r="D70" s="199">
        <v>310491.39600000001</v>
      </c>
      <c r="E70" s="211">
        <f t="shared" ref="E70:E78" si="4">C70/D70-1</f>
        <v>2.7388124468350705E-2</v>
      </c>
    </row>
    <row r="71" spans="2:5" x14ac:dyDescent="0.25">
      <c r="B71" s="212" t="s">
        <v>308</v>
      </c>
      <c r="C71" s="199">
        <v>75.677000000000007</v>
      </c>
      <c r="D71" s="199">
        <v>118.247</v>
      </c>
      <c r="E71" s="211">
        <f t="shared" si="4"/>
        <v>-0.36000913342410368</v>
      </c>
    </row>
    <row r="72" spans="2:5" x14ac:dyDescent="0.25">
      <c r="B72" s="212" t="s">
        <v>334</v>
      </c>
      <c r="C72" s="199">
        <f>28959.387+13054.838</f>
        <v>42014.224999999999</v>
      </c>
      <c r="D72" s="199">
        <f>28959.387+17399.314</f>
        <v>46358.701000000001</v>
      </c>
      <c r="E72" s="211">
        <f t="shared" si="4"/>
        <v>-9.3714360115483064E-2</v>
      </c>
    </row>
    <row r="73" spans="2:5" x14ac:dyDescent="0.25">
      <c r="B73" s="212" t="s">
        <v>335</v>
      </c>
      <c r="C73" s="199">
        <v>6900</v>
      </c>
      <c r="D73" s="199">
        <v>6900</v>
      </c>
      <c r="E73" s="211">
        <f t="shared" si="4"/>
        <v>0</v>
      </c>
    </row>
    <row r="74" spans="2:5" x14ac:dyDescent="0.25">
      <c r="B74" s="212" t="s">
        <v>336</v>
      </c>
      <c r="C74" s="199">
        <v>46911.784</v>
      </c>
      <c r="D74" s="199">
        <v>18217.915000000001</v>
      </c>
      <c r="E74" s="211">
        <f t="shared" si="4"/>
        <v>1.5750358369769537</v>
      </c>
    </row>
    <row r="75" spans="2:5" x14ac:dyDescent="0.25">
      <c r="B75" s="212" t="s">
        <v>337</v>
      </c>
      <c r="C75" s="199">
        <v>13100.45</v>
      </c>
      <c r="D75" s="199">
        <v>22178.171999999999</v>
      </c>
      <c r="E75" s="211">
        <f t="shared" si="4"/>
        <v>-0.40930884655417044</v>
      </c>
    </row>
    <row r="76" spans="2:5" x14ac:dyDescent="0.25">
      <c r="B76" s="212" t="s">
        <v>338</v>
      </c>
      <c r="C76" s="199">
        <v>1518.75</v>
      </c>
      <c r="D76" s="199">
        <v>1856.25</v>
      </c>
      <c r="E76" s="211">
        <f>C76/D76-1</f>
        <v>-0.18181818181818177</v>
      </c>
    </row>
    <row r="77" spans="2:5" x14ac:dyDescent="0.25">
      <c r="B77" s="212" t="s">
        <v>339</v>
      </c>
      <c r="C77" s="199">
        <v>123.069</v>
      </c>
      <c r="D77" s="199">
        <v>32.506</v>
      </c>
      <c r="E77" s="211">
        <f t="shared" si="4"/>
        <v>2.7860395003999261</v>
      </c>
    </row>
    <row r="78" spans="2:5" x14ac:dyDescent="0.25">
      <c r="B78" s="210" t="s">
        <v>340</v>
      </c>
      <c r="C78" s="196">
        <f>SUM(C70:C77)</f>
        <v>429639.12800000003</v>
      </c>
      <c r="D78" s="196">
        <f>SUM(D70:D77)</f>
        <v>406153.18699999998</v>
      </c>
      <c r="E78" s="197">
        <f t="shared" si="4"/>
        <v>5.7825327368414836E-2</v>
      </c>
    </row>
    <row r="79" spans="2:5" x14ac:dyDescent="0.25">
      <c r="B79" s="212"/>
      <c r="C79" s="196"/>
      <c r="D79" s="196"/>
      <c r="E79" s="197"/>
    </row>
    <row r="80" spans="2:5" x14ac:dyDescent="0.25">
      <c r="B80" s="210" t="s">
        <v>310</v>
      </c>
      <c r="C80" s="196"/>
      <c r="D80" s="196"/>
      <c r="E80" s="211"/>
    </row>
    <row r="81" spans="2:5" x14ac:dyDescent="0.25">
      <c r="B81" s="212" t="s">
        <v>311</v>
      </c>
      <c r="C81" s="199">
        <v>5993.6629999999996</v>
      </c>
      <c r="D81" s="199">
        <v>4683.7219999999998</v>
      </c>
      <c r="E81" s="211">
        <f>C81/D81-1</f>
        <v>0.27967949421421689</v>
      </c>
    </row>
    <row r="82" spans="2:5" x14ac:dyDescent="0.25">
      <c r="B82" s="212" t="s">
        <v>312</v>
      </c>
      <c r="C82" s="199">
        <v>477007.43300000002</v>
      </c>
      <c r="D82" s="199">
        <v>320643.26899999997</v>
      </c>
      <c r="E82" s="211">
        <f>C82/D82-1</f>
        <v>0.48765771534097002</v>
      </c>
    </row>
    <row r="83" spans="2:5" x14ac:dyDescent="0.25">
      <c r="B83" s="212" t="s">
        <v>341</v>
      </c>
      <c r="C83" s="199">
        <v>3072.223</v>
      </c>
      <c r="D83" s="199">
        <v>2116.172</v>
      </c>
      <c r="E83" s="211">
        <f>C83/D83-1</f>
        <v>0.45178321988949866</v>
      </c>
    </row>
    <row r="84" spans="2:5" x14ac:dyDescent="0.25">
      <c r="B84" s="212" t="s">
        <v>263</v>
      </c>
      <c r="C84" s="199">
        <v>25174.946</v>
      </c>
      <c r="D84" s="199">
        <v>17966.955000000002</v>
      </c>
      <c r="E84" s="211">
        <f>C84/D84-1</f>
        <v>0.40118044487783244</v>
      </c>
    </row>
    <row r="85" spans="2:5" x14ac:dyDescent="0.25">
      <c r="B85" s="210" t="s">
        <v>310</v>
      </c>
      <c r="C85" s="196">
        <f>SUM(C81:C84)</f>
        <v>511248.26500000001</v>
      </c>
      <c r="D85" s="196">
        <f>SUM(D81:D84)</f>
        <v>345410.11800000002</v>
      </c>
      <c r="E85" s="197">
        <f>C85/D85-1</f>
        <v>0.48011954009986457</v>
      </c>
    </row>
    <row r="86" spans="2:5" x14ac:dyDescent="0.25">
      <c r="B86" s="210" t="s">
        <v>280</v>
      </c>
      <c r="C86" s="196">
        <f>C85+C78</f>
        <v>940887.39300000004</v>
      </c>
      <c r="D86" s="196">
        <f>D85+D78</f>
        <v>751563.30499999993</v>
      </c>
      <c r="E86" s="197">
        <f>C86/D86-1</f>
        <v>0.25190704061848801</v>
      </c>
    </row>
    <row r="87" spans="2:5" x14ac:dyDescent="0.25">
      <c r="B87" s="210"/>
      <c r="C87" s="196"/>
      <c r="D87" s="196"/>
      <c r="E87" s="197"/>
    </row>
    <row r="88" spans="2:5" x14ac:dyDescent="0.25">
      <c r="B88" s="210" t="s">
        <v>281</v>
      </c>
      <c r="C88" s="196"/>
      <c r="D88" s="196"/>
      <c r="E88" s="197"/>
    </row>
    <row r="89" spans="2:5" x14ac:dyDescent="0.25">
      <c r="B89" s="210" t="s">
        <v>320</v>
      </c>
      <c r="C89" s="196"/>
      <c r="D89" s="196"/>
      <c r="E89" s="197"/>
    </row>
    <row r="90" spans="2:5" x14ac:dyDescent="0.25">
      <c r="B90" s="212" t="s">
        <v>321</v>
      </c>
      <c r="C90" s="199">
        <v>357608.88</v>
      </c>
      <c r="D90" s="199">
        <v>281223.80599999998</v>
      </c>
      <c r="E90" s="211">
        <f t="shared" ref="E90:E96" si="5">C90/D90-1</f>
        <v>0.27161667102962128</v>
      </c>
    </row>
    <row r="91" spans="2:5" x14ac:dyDescent="0.25">
      <c r="B91" s="212" t="s">
        <v>342</v>
      </c>
      <c r="C91" s="199">
        <v>81528.308999999994</v>
      </c>
      <c r="D91" s="199">
        <v>56922.271999999997</v>
      </c>
      <c r="E91" s="211">
        <f t="shared" si="5"/>
        <v>0.43227433016025785</v>
      </c>
    </row>
    <row r="92" spans="2:5" x14ac:dyDescent="0.25">
      <c r="B92" s="212" t="s">
        <v>343</v>
      </c>
      <c r="C92" s="199">
        <v>1034.17</v>
      </c>
      <c r="D92" s="199">
        <v>357.709</v>
      </c>
      <c r="E92" s="211">
        <f t="shared" si="5"/>
        <v>1.8910930393140797</v>
      </c>
    </row>
    <row r="93" spans="2:5" x14ac:dyDescent="0.25">
      <c r="B93" s="212" t="s">
        <v>344</v>
      </c>
      <c r="C93" s="199">
        <v>492.73899999999998</v>
      </c>
      <c r="D93" s="199">
        <v>469</v>
      </c>
      <c r="E93" s="211">
        <f t="shared" si="5"/>
        <v>5.0616204690831612E-2</v>
      </c>
    </row>
    <row r="94" spans="2:5" x14ac:dyDescent="0.25">
      <c r="B94" s="212" t="s">
        <v>322</v>
      </c>
      <c r="C94" s="199">
        <v>31737.222000000002</v>
      </c>
      <c r="D94" s="199">
        <v>38096.781999999999</v>
      </c>
      <c r="E94" s="211">
        <f t="shared" si="5"/>
        <v>-0.16693168467614927</v>
      </c>
    </row>
    <row r="95" spans="2:5" x14ac:dyDescent="0.25">
      <c r="B95" s="212" t="s">
        <v>345</v>
      </c>
      <c r="C95" s="199">
        <v>45.209000000000003</v>
      </c>
      <c r="D95" s="199">
        <v>45.936</v>
      </c>
      <c r="E95" s="211">
        <f t="shared" si="5"/>
        <v>-1.5826367119470497E-2</v>
      </c>
    </row>
    <row r="96" spans="2:5" x14ac:dyDescent="0.25">
      <c r="B96" s="210" t="s">
        <v>323</v>
      </c>
      <c r="C96" s="196">
        <f>SUM(C90:C95)</f>
        <v>472446.52899999998</v>
      </c>
      <c r="D96" s="196">
        <f>SUM(D90:D95)</f>
        <v>377115.50499999995</v>
      </c>
      <c r="E96" s="197">
        <f t="shared" si="5"/>
        <v>0.25278998804358377</v>
      </c>
    </row>
    <row r="97" spans="2:5" x14ac:dyDescent="0.25">
      <c r="B97" s="210"/>
      <c r="C97" s="196"/>
      <c r="D97" s="196"/>
      <c r="E97" s="197"/>
    </row>
    <row r="98" spans="2:5" x14ac:dyDescent="0.25">
      <c r="B98" s="210" t="s">
        <v>316</v>
      </c>
      <c r="C98" s="199"/>
      <c r="D98" s="199"/>
      <c r="E98" s="197"/>
    </row>
    <row r="99" spans="2:5" x14ac:dyDescent="0.25">
      <c r="B99" s="212" t="s">
        <v>346</v>
      </c>
      <c r="C99" s="199">
        <v>48308.423000000003</v>
      </c>
      <c r="D99" s="199">
        <v>50415.46</v>
      </c>
      <c r="E99" s="211">
        <f>C99/D99-1</f>
        <v>-4.179346970155573E-2</v>
      </c>
    </row>
    <row r="100" spans="2:5" x14ac:dyDescent="0.25">
      <c r="B100" s="212" t="s">
        <v>347</v>
      </c>
      <c r="C100" s="199">
        <v>84590</v>
      </c>
      <c r="D100" s="199">
        <v>27935</v>
      </c>
      <c r="E100" s="211">
        <f>C100/D100-1</f>
        <v>2.0281009486307497</v>
      </c>
    </row>
    <row r="101" spans="2:5" x14ac:dyDescent="0.25">
      <c r="B101" s="212" t="s">
        <v>345</v>
      </c>
      <c r="C101" s="199">
        <v>466.75099999999998</v>
      </c>
      <c r="D101" s="199">
        <v>420.815</v>
      </c>
      <c r="E101" s="211"/>
    </row>
    <row r="102" spans="2:5" x14ac:dyDescent="0.25">
      <c r="B102" s="212" t="s">
        <v>343</v>
      </c>
      <c r="C102" s="199">
        <v>1719.2860000000001</v>
      </c>
      <c r="D102" s="199">
        <v>1833.905</v>
      </c>
      <c r="E102" s="211">
        <f>C102/D102-1</f>
        <v>-6.2499965919717737E-2</v>
      </c>
    </row>
    <row r="103" spans="2:5" x14ac:dyDescent="0.25">
      <c r="B103" s="212" t="s">
        <v>344</v>
      </c>
      <c r="C103" s="199">
        <v>315.64100000000002</v>
      </c>
      <c r="D103" s="199">
        <v>650.77800000000002</v>
      </c>
      <c r="E103" s="211">
        <f>C103/D103-1</f>
        <v>-0.51497899437288908</v>
      </c>
    </row>
    <row r="104" spans="2:5" x14ac:dyDescent="0.25">
      <c r="B104" s="212" t="s">
        <v>286</v>
      </c>
      <c r="C104" s="199">
        <v>23469.606</v>
      </c>
      <c r="D104" s="199">
        <v>21498.794000000002</v>
      </c>
      <c r="E104" s="211">
        <f>C104/D104-1</f>
        <v>9.1670816511846942E-2</v>
      </c>
    </row>
    <row r="105" spans="2:5" x14ac:dyDescent="0.25">
      <c r="B105" s="210" t="s">
        <v>319</v>
      </c>
      <c r="C105" s="196">
        <f>SUM(C99:C104)</f>
        <v>158869.70699999999</v>
      </c>
      <c r="D105" s="196">
        <f>SUM(D99:D104)</f>
        <v>102754.75200000001</v>
      </c>
      <c r="E105" s="197">
        <f>C105/D105-1</f>
        <v>0.54610569251337382</v>
      </c>
    </row>
    <row r="106" spans="2:5" x14ac:dyDescent="0.25">
      <c r="B106" s="210" t="s">
        <v>348</v>
      </c>
      <c r="C106" s="196">
        <f>C105+C96</f>
        <v>631316.23600000003</v>
      </c>
      <c r="D106" s="196">
        <f>D105+D96</f>
        <v>479870.25699999998</v>
      </c>
      <c r="E106" s="197">
        <f>C106/D106-1</f>
        <v>0.31559776166748343</v>
      </c>
    </row>
    <row r="107" spans="2:5" x14ac:dyDescent="0.25">
      <c r="B107" s="210"/>
      <c r="C107" s="199"/>
      <c r="D107" s="199"/>
      <c r="E107" s="197"/>
    </row>
    <row r="108" spans="2:5" x14ac:dyDescent="0.25">
      <c r="B108" s="210" t="s">
        <v>291</v>
      </c>
      <c r="C108" s="199"/>
      <c r="D108" s="199"/>
      <c r="E108" s="197"/>
    </row>
    <row r="109" spans="2:5" x14ac:dyDescent="0.25">
      <c r="B109" s="212" t="s">
        <v>292</v>
      </c>
      <c r="C109" s="199">
        <v>5080.9989999999998</v>
      </c>
      <c r="D109" s="199">
        <v>5080.9989999999998</v>
      </c>
      <c r="E109" s="211">
        <f t="shared" ref="E109:E115" si="6">C109/D109-1</f>
        <v>0</v>
      </c>
    </row>
    <row r="110" spans="2:5" x14ac:dyDescent="0.25">
      <c r="B110" s="212" t="s">
        <v>324</v>
      </c>
      <c r="C110" s="199">
        <v>6249.8710000000001</v>
      </c>
      <c r="D110" s="199">
        <v>6249.8710000000001</v>
      </c>
      <c r="E110" s="211">
        <f t="shared" si="6"/>
        <v>0</v>
      </c>
    </row>
    <row r="111" spans="2:5" x14ac:dyDescent="0.25">
      <c r="B111" s="212" t="s">
        <v>325</v>
      </c>
      <c r="C111" s="199">
        <v>21033.072</v>
      </c>
      <c r="D111" s="199">
        <v>38850.065999999999</v>
      </c>
      <c r="E111" s="211">
        <f t="shared" si="6"/>
        <v>-0.45860910506561303</v>
      </c>
    </row>
    <row r="112" spans="2:5" x14ac:dyDescent="0.25">
      <c r="B112" s="212" t="s">
        <v>349</v>
      </c>
      <c r="C112" s="199">
        <v>15242.996999999999</v>
      </c>
      <c r="D112" s="199">
        <v>15242.996999999999</v>
      </c>
      <c r="E112" s="211">
        <f>C112/D112-1</f>
        <v>0</v>
      </c>
    </row>
    <row r="113" spans="2:5" x14ac:dyDescent="0.25">
      <c r="B113" s="212" t="s">
        <v>294</v>
      </c>
      <c r="C113" s="199">
        <v>149685.46599999999</v>
      </c>
      <c r="D113" s="199">
        <v>112317.867</v>
      </c>
      <c r="E113" s="211">
        <f t="shared" si="6"/>
        <v>0.33269505554267687</v>
      </c>
    </row>
    <row r="114" spans="2:5" ht="15.75" thickBot="1" x14ac:dyDescent="0.3">
      <c r="B114" s="212" t="s">
        <v>350</v>
      </c>
      <c r="C114" s="199">
        <v>112278.75199999999</v>
      </c>
      <c r="D114" s="199">
        <v>93951.248000000007</v>
      </c>
      <c r="E114" s="211">
        <f t="shared" si="6"/>
        <v>0.19507461997737363</v>
      </c>
    </row>
    <row r="115" spans="2:5" ht="15.75" thickBot="1" x14ac:dyDescent="0.3">
      <c r="B115" s="213" t="s">
        <v>297</v>
      </c>
      <c r="C115" s="201">
        <f>SUM(C109:C114)</f>
        <v>309571.15699999995</v>
      </c>
      <c r="D115" s="201">
        <f>SUM(D109:D114)</f>
        <v>271693.04800000001</v>
      </c>
      <c r="E115" s="202">
        <f t="shared" si="6"/>
        <v>0.13941508359831101</v>
      </c>
    </row>
  </sheetData>
  <mergeCells count="7">
    <mergeCell ref="B54:E54"/>
    <mergeCell ref="B55:E55"/>
    <mergeCell ref="B2:J2"/>
    <mergeCell ref="B4:E4"/>
    <mergeCell ref="B5:E5"/>
    <mergeCell ref="G4:J4"/>
    <mergeCell ref="G5:J5"/>
  </mergeCells>
  <phoneticPr fontId="0" type="noConversion"/>
  <pageMargins left="0.75" right="0.75" top="1" bottom="1" header="0.5" footer="0.5"/>
  <pageSetup scale="70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231</v>
      </c>
      <c r="C2" s="3" t="s">
        <v>232</v>
      </c>
    </row>
    <row r="3" spans="2:3" ht="51" x14ac:dyDescent="0.2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2025-10-27T14:13:12Z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